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B366E897-1843-46BC-9E8F-F7BC35E60B6F}" xr6:coauthVersionLast="47" xr6:coauthVersionMax="47" xr10:uidLastSave="{00000000-0000-0000-0000-000000000000}"/>
  <bookViews>
    <workbookView xWindow="2040" yWindow="600" windowWidth="21960" windowHeight="12900" activeTab="7" xr2:uid="{847AFAFC-EB9F-4F94-88E4-6243CA636F1B}"/>
  </bookViews>
  <sheets>
    <sheet name="15 ENE" sheetId="1" r:id="rId1"/>
    <sheet name="30 ENE" sheetId="5" r:id="rId2"/>
    <sheet name="FEB 15" sheetId="9" r:id="rId3"/>
    <sheet name="FEB 28" sheetId="10" r:id="rId4"/>
    <sheet name="MAR 15" sheetId="13" r:id="rId5"/>
    <sheet name="MAR 30" sheetId="15" r:id="rId6"/>
    <sheet name="ABR 15" sheetId="17" r:id="rId7"/>
    <sheet name="ABR 30" sheetId="20" r:id="rId8"/>
    <sheet name="MAY 15" sheetId="21" r:id="rId9"/>
    <sheet name="MAY 30" sheetId="22" r:id="rId10"/>
    <sheet name="JUN 15" sheetId="23" r:id="rId11"/>
    <sheet name="JUN 30" sheetId="25" r:id="rId12"/>
    <sheet name="JUL 15" sheetId="29" r:id="rId13"/>
    <sheet name="JUL 30" sheetId="32" r:id="rId14"/>
    <sheet name="AGOST 15" sheetId="33" r:id="rId15"/>
    <sheet name="AGOST 30" sheetId="36" r:id="rId16"/>
    <sheet name="SEPTI 15" sheetId="37" r:id="rId17"/>
    <sheet name="SEPTI 30" sheetId="38" r:id="rId18"/>
    <sheet name="OCT 15" sheetId="40" r:id="rId19"/>
    <sheet name="OCT 30 " sheetId="43" r:id="rId20"/>
    <sheet name="NOV 15" sheetId="44" r:id="rId21"/>
    <sheet name="NOV 30" sheetId="46" r:id="rId22"/>
    <sheet name="DIC 15" sheetId="48" r:id="rId23"/>
    <sheet name="DIC 30" sheetId="49" r:id="rId24"/>
  </sheets>
  <definedNames>
    <definedName name="_xlnm.Print_Area" localSheetId="14">'AGOST 15'!$B$11:$F$166</definedName>
    <definedName name="_xlnm.Print_Area" localSheetId="15">'AGOST 30'!$B$11:$H$167</definedName>
    <definedName name="_xlnm.Print_Area" localSheetId="22">'DIC 15'!$A$1:$S$166</definedName>
    <definedName name="_xlnm.Print_Area" localSheetId="23">'DIC 30'!$A$1:$P$166</definedName>
    <definedName name="_xlnm.Print_Area" localSheetId="12">'JUL 15'!$A$1:$H$170</definedName>
    <definedName name="_xlnm.Print_Area" localSheetId="13">'JUL 30'!$A$1:$S$169</definedName>
    <definedName name="_xlnm.Print_Area" localSheetId="10">'JUN 15'!$B$1:$T$169</definedName>
    <definedName name="_xlnm.Print_Area" localSheetId="11">'JUN 30'!$A$1:$T$169</definedName>
    <definedName name="_xlnm.Print_Area" localSheetId="4">'MAR 15'!$A$1:$W$170</definedName>
    <definedName name="_xlnm.Print_Area" localSheetId="8">'MAY 15'!$B$1:$S$169</definedName>
    <definedName name="_xlnm.Print_Area" localSheetId="9">'MAY 30'!$A$1:$S$169</definedName>
    <definedName name="_xlnm.Print_Area" localSheetId="20">'NOV 15'!$A$1:$S$167</definedName>
    <definedName name="_xlnm.Print_Area" localSheetId="21">'NOV 30'!$A$1:$S$167</definedName>
    <definedName name="_xlnm.Print_Area" localSheetId="18">'OCT 15'!$B$11:$H$167</definedName>
    <definedName name="_xlnm.Print_Area" localSheetId="19">'OCT 30 '!$B$11:$C$166</definedName>
    <definedName name="_xlnm.Print_Area" localSheetId="16">'SEPTI 15'!$A$1:$R$167</definedName>
    <definedName name="_xlnm.Print_Area" localSheetId="17">'SEPTI 30'!$A$1:$R$167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32" l="1"/>
  <c r="H82" i="32"/>
  <c r="H107" i="1" l="1"/>
  <c r="H81" i="49"/>
  <c r="F165" i="49" l="1"/>
  <c r="F163" i="49"/>
  <c r="F161" i="49"/>
  <c r="C159" i="49"/>
  <c r="C158" i="49"/>
  <c r="C157" i="49"/>
  <c r="F157" i="49" s="1"/>
  <c r="C155" i="49"/>
  <c r="C154" i="49"/>
  <c r="F153" i="49"/>
  <c r="C152" i="49"/>
  <c r="F150" i="49"/>
  <c r="F149" i="49"/>
  <c r="C148" i="49"/>
  <c r="C147" i="49"/>
  <c r="C146" i="49"/>
  <c r="F146" i="49" s="1"/>
  <c r="C145" i="49"/>
  <c r="C144" i="49"/>
  <c r="C143" i="49"/>
  <c r="C142" i="49"/>
  <c r="C141" i="49"/>
  <c r="F140" i="49"/>
  <c r="C138" i="49"/>
  <c r="F137" i="49"/>
  <c r="H137" i="49" s="1"/>
  <c r="F136" i="49"/>
  <c r="H136" i="49" s="1"/>
  <c r="F135" i="49"/>
  <c r="H135" i="49" s="1"/>
  <c r="F134" i="49"/>
  <c r="H134" i="49" s="1"/>
  <c r="F133" i="49"/>
  <c r="H133" i="49" s="1"/>
  <c r="C132" i="49"/>
  <c r="F131" i="49"/>
  <c r="H131" i="49" s="1"/>
  <c r="C130" i="49"/>
  <c r="F129" i="49"/>
  <c r="H129" i="49" s="1"/>
  <c r="C128" i="49"/>
  <c r="F127" i="49"/>
  <c r="H127" i="49" s="1"/>
  <c r="F126" i="49"/>
  <c r="H126" i="49" s="1"/>
  <c r="F125" i="49"/>
  <c r="H125" i="49" s="1"/>
  <c r="F124" i="49"/>
  <c r="H124" i="49" s="1"/>
  <c r="F123" i="49"/>
  <c r="H123" i="49" s="1"/>
  <c r="F122" i="49"/>
  <c r="H122" i="49" s="1"/>
  <c r="F121" i="49"/>
  <c r="H121" i="49" s="1"/>
  <c r="F120" i="49"/>
  <c r="H120" i="49" s="1"/>
  <c r="C119" i="49"/>
  <c r="F118" i="49"/>
  <c r="H118" i="49" s="1"/>
  <c r="C117" i="49"/>
  <c r="F116" i="49"/>
  <c r="C114" i="49"/>
  <c r="C113" i="49"/>
  <c r="C112" i="49"/>
  <c r="C111" i="49"/>
  <c r="F110" i="49"/>
  <c r="H110" i="49" s="1"/>
  <c r="F109" i="49"/>
  <c r="H109" i="49" s="1"/>
  <c r="C108" i="49"/>
  <c r="F107" i="49"/>
  <c r="H107" i="49" s="1"/>
  <c r="F106" i="49"/>
  <c r="H106" i="49" s="1"/>
  <c r="F105" i="49"/>
  <c r="H105" i="49" s="1"/>
  <c r="C104" i="49"/>
  <c r="C103" i="49"/>
  <c r="C102" i="49"/>
  <c r="C101" i="49"/>
  <c r="C100" i="49"/>
  <c r="C99" i="49"/>
  <c r="C98" i="49"/>
  <c r="C97" i="49"/>
  <c r="C96" i="49"/>
  <c r="C95" i="49"/>
  <c r="C94" i="49"/>
  <c r="F93" i="49"/>
  <c r="F91" i="49"/>
  <c r="C90" i="49"/>
  <c r="C89" i="49"/>
  <c r="C88" i="49"/>
  <c r="C87" i="49"/>
  <c r="C86" i="49"/>
  <c r="C84" i="49"/>
  <c r="F84" i="49" s="1"/>
  <c r="F82" i="49"/>
  <c r="H82" i="49" s="1"/>
  <c r="C81" i="49"/>
  <c r="C80" i="49"/>
  <c r="C78" i="49"/>
  <c r="C77" i="49"/>
  <c r="C76" i="49"/>
  <c r="C75" i="49"/>
  <c r="C74" i="49"/>
  <c r="C73" i="49"/>
  <c r="C72" i="49"/>
  <c r="C70" i="49"/>
  <c r="C69" i="49"/>
  <c r="C68" i="49"/>
  <c r="C67" i="49"/>
  <c r="C66" i="49"/>
  <c r="C65" i="49"/>
  <c r="C64" i="49"/>
  <c r="C63" i="49"/>
  <c r="C62" i="49"/>
  <c r="C61" i="49"/>
  <c r="C60" i="49"/>
  <c r="C59" i="49"/>
  <c r="C58" i="49"/>
  <c r="C57" i="49"/>
  <c r="C55" i="49"/>
  <c r="C54" i="49"/>
  <c r="C53" i="49"/>
  <c r="C52" i="49"/>
  <c r="C51" i="49"/>
  <c r="C50" i="49"/>
  <c r="C48" i="49"/>
  <c r="C47" i="49"/>
  <c r="C46" i="49"/>
  <c r="C45" i="49"/>
  <c r="C43" i="49"/>
  <c r="C42" i="49"/>
  <c r="F41" i="49"/>
  <c r="C39" i="49"/>
  <c r="C38" i="49"/>
  <c r="F37" i="49"/>
  <c r="C35" i="49"/>
  <c r="C34" i="49"/>
  <c r="C33" i="49"/>
  <c r="C32" i="49"/>
  <c r="C31" i="49"/>
  <c r="C30" i="49"/>
  <c r="C29" i="49"/>
  <c r="C27" i="49"/>
  <c r="C25" i="49"/>
  <c r="C23" i="49"/>
  <c r="C22" i="49"/>
  <c r="C21" i="49"/>
  <c r="C20" i="49"/>
  <c r="F19" i="49"/>
  <c r="C17" i="49"/>
  <c r="C16" i="49"/>
  <c r="C15" i="49"/>
  <c r="F14" i="49"/>
  <c r="F13" i="49"/>
  <c r="A13" i="49"/>
  <c r="A14" i="49" s="1"/>
  <c r="A15" i="49" s="1"/>
  <c r="A16" i="49" s="1"/>
  <c r="A17" i="49" s="1"/>
  <c r="A19" i="49" s="1"/>
  <c r="A20" i="49" s="1"/>
  <c r="A21" i="49" s="1"/>
  <c r="A22" i="49" s="1"/>
  <c r="A23" i="49" s="1"/>
  <c r="A25" i="49" s="1"/>
  <c r="A27" i="49" s="1"/>
  <c r="A29" i="49" s="1"/>
  <c r="A30" i="49" s="1"/>
  <c r="A31" i="49" s="1"/>
  <c r="A32" i="49" s="1"/>
  <c r="A33" i="49" s="1"/>
  <c r="A34" i="49" s="1"/>
  <c r="A35" i="49" s="1"/>
  <c r="A37" i="49" s="1"/>
  <c r="A38" i="49" s="1"/>
  <c r="A39" i="49" s="1"/>
  <c r="A41" i="49" s="1"/>
  <c r="A42" i="49" s="1"/>
  <c r="A43" i="49" s="1"/>
  <c r="A45" i="49" s="1"/>
  <c r="A46" i="49" s="1"/>
  <c r="A47" i="49" s="1"/>
  <c r="A48" i="49" s="1"/>
  <c r="A50" i="49" s="1"/>
  <c r="A51" i="49" s="1"/>
  <c r="A52" i="49" s="1"/>
  <c r="A53" i="49" s="1"/>
  <c r="A54" i="49" s="1"/>
  <c r="A55" i="49" s="1"/>
  <c r="A57" i="49" s="1"/>
  <c r="A58" i="49" s="1"/>
  <c r="A59" i="49" s="1"/>
  <c r="A60" i="49" s="1"/>
  <c r="A61" i="49" s="1"/>
  <c r="A62" i="49" s="1"/>
  <c r="A63" i="49" s="1"/>
  <c r="A64" i="49" s="1"/>
  <c r="A65" i="49" s="1"/>
  <c r="A66" i="49" s="1"/>
  <c r="A67" i="49" s="1"/>
  <c r="A68" i="49" s="1"/>
  <c r="A69" i="49" s="1"/>
  <c r="A70" i="49" s="1"/>
  <c r="A72" i="49" s="1"/>
  <c r="A73" i="49" s="1"/>
  <c r="A74" i="49" s="1"/>
  <c r="A75" i="49" s="1"/>
  <c r="A76" i="49" s="1"/>
  <c r="A77" i="49" s="1"/>
  <c r="A78" i="49" s="1"/>
  <c r="A80" i="49" s="1"/>
  <c r="A81" i="49" s="1"/>
  <c r="A82" i="49" s="1"/>
  <c r="A84" i="49" s="1"/>
  <c r="A86" i="49" s="1"/>
  <c r="A87" i="49" s="1"/>
  <c r="A88" i="49" s="1"/>
  <c r="A89" i="49" s="1"/>
  <c r="A90" i="49" s="1"/>
  <c r="A91" i="49" s="1"/>
  <c r="A93" i="49" s="1"/>
  <c r="A94" i="49" s="1"/>
  <c r="A95" i="49" s="1"/>
  <c r="A96" i="49" s="1"/>
  <c r="A97" i="49" s="1"/>
  <c r="A98" i="49" s="1"/>
  <c r="A99" i="49" s="1"/>
  <c r="A100" i="49" s="1"/>
  <c r="A101" i="49" s="1"/>
  <c r="A102" i="49" s="1"/>
  <c r="A103" i="49" s="1"/>
  <c r="A104" i="49" s="1"/>
  <c r="A105" i="49" s="1"/>
  <c r="A106" i="49" s="1"/>
  <c r="A107" i="49" s="1"/>
  <c r="A108" i="49" s="1"/>
  <c r="A109" i="49" s="1"/>
  <c r="A110" i="49" s="1"/>
  <c r="A111" i="49" s="1"/>
  <c r="A112" i="49" s="1"/>
  <c r="A113" i="49" s="1"/>
  <c r="A114" i="49" s="1"/>
  <c r="A116" i="49" s="1"/>
  <c r="A117" i="49" s="1"/>
  <c r="A118" i="49" s="1"/>
  <c r="A119" i="49" s="1"/>
  <c r="A120" i="49" s="1"/>
  <c r="A121" i="49" s="1"/>
  <c r="A122" i="49" s="1"/>
  <c r="A123" i="49" s="1"/>
  <c r="A124" i="49" s="1"/>
  <c r="A125" i="49" s="1"/>
  <c r="A126" i="49" s="1"/>
  <c r="A127" i="49" s="1"/>
  <c r="A128" i="49" s="1"/>
  <c r="A129" i="49" s="1"/>
  <c r="A130" i="49" s="1"/>
  <c r="A131" i="49" s="1"/>
  <c r="A132" i="49" s="1"/>
  <c r="A133" i="49" s="1"/>
  <c r="A134" i="49" s="1"/>
  <c r="A135" i="49" s="1"/>
  <c r="A136" i="49" s="1"/>
  <c r="A137" i="49" s="1"/>
  <c r="A138" i="49" s="1"/>
  <c r="A140" i="49" s="1"/>
  <c r="A141" i="49" s="1"/>
  <c r="A142" i="49" s="1"/>
  <c r="A143" i="49" s="1"/>
  <c r="A144" i="49" s="1"/>
  <c r="A145" i="49" s="1"/>
  <c r="A146" i="49" s="1"/>
  <c r="A147" i="49" s="1"/>
  <c r="A148" i="49" s="1"/>
  <c r="A149" i="49" s="1"/>
  <c r="A150" i="49" s="1"/>
  <c r="A152" i="49" s="1"/>
  <c r="A153" i="49" s="1"/>
  <c r="A154" i="49" s="1"/>
  <c r="A155" i="49" s="1"/>
  <c r="A157" i="49" s="1"/>
  <c r="A158" i="49" s="1"/>
  <c r="A159" i="49" s="1"/>
  <c r="A161" i="49" s="1"/>
  <c r="A163" i="49" s="1"/>
  <c r="A165" i="49" s="1"/>
  <c r="F11" i="49"/>
  <c r="H11" i="49" s="1"/>
  <c r="A13" i="48"/>
  <c r="A14" i="48" s="1"/>
  <c r="A15" i="48" s="1"/>
  <c r="A16" i="48" s="1"/>
  <c r="A17" i="48" s="1"/>
  <c r="A19" i="48" s="1"/>
  <c r="A20" i="48" s="1"/>
  <c r="A21" i="48" s="1"/>
  <c r="A22" i="48" s="1"/>
  <c r="A23" i="48" s="1"/>
  <c r="A25" i="48" s="1"/>
  <c r="A27" i="48" s="1"/>
  <c r="A29" i="48" s="1"/>
  <c r="A30" i="48" s="1"/>
  <c r="A31" i="48" s="1"/>
  <c r="A32" i="48" s="1"/>
  <c r="A33" i="48" s="1"/>
  <c r="A34" i="48" s="1"/>
  <c r="A35" i="48" s="1"/>
  <c r="A37" i="48" s="1"/>
  <c r="A38" i="48" s="1"/>
  <c r="A39" i="48" s="1"/>
  <c r="A41" i="48" s="1"/>
  <c r="I81" i="48"/>
  <c r="H13" i="49" l="1"/>
  <c r="H14" i="49"/>
  <c r="H19" i="49"/>
  <c r="H37" i="49"/>
  <c r="H41" i="49"/>
  <c r="H84" i="49"/>
  <c r="H91" i="49"/>
  <c r="H93" i="49"/>
  <c r="H116" i="49"/>
  <c r="H140" i="49"/>
  <c r="H146" i="49"/>
  <c r="H149" i="49"/>
  <c r="H150" i="49"/>
  <c r="H153" i="49"/>
  <c r="H157" i="49"/>
  <c r="H161" i="49"/>
  <c r="H163" i="49"/>
  <c r="H165" i="49"/>
  <c r="F15" i="49"/>
  <c r="H15" i="49" s="1"/>
  <c r="F16" i="49"/>
  <c r="H16" i="49" s="1"/>
  <c r="F17" i="49"/>
  <c r="H17" i="49" s="1"/>
  <c r="F20" i="49"/>
  <c r="H20" i="49" s="1"/>
  <c r="F21" i="49"/>
  <c r="H21" i="49" s="1"/>
  <c r="F22" i="49"/>
  <c r="F23" i="49"/>
  <c r="H23" i="49" s="1"/>
  <c r="F25" i="49"/>
  <c r="H25" i="49" s="1"/>
  <c r="F27" i="49"/>
  <c r="H27" i="49" s="1"/>
  <c r="F29" i="49"/>
  <c r="F30" i="49"/>
  <c r="F31" i="49"/>
  <c r="H31" i="49" s="1"/>
  <c r="F32" i="49"/>
  <c r="H32" i="49" s="1"/>
  <c r="F33" i="49"/>
  <c r="H33" i="49" s="1"/>
  <c r="F34" i="49"/>
  <c r="H34" i="49" s="1"/>
  <c r="F35" i="49"/>
  <c r="H35" i="49" s="1"/>
  <c r="F38" i="49"/>
  <c r="H38" i="49" s="1"/>
  <c r="F39" i="49"/>
  <c r="F42" i="49"/>
  <c r="H42" i="49" s="1"/>
  <c r="F43" i="49"/>
  <c r="H43" i="49" s="1"/>
  <c r="F45" i="49"/>
  <c r="F46" i="49"/>
  <c r="H46" i="49" s="1"/>
  <c r="F47" i="49"/>
  <c r="H47" i="49" s="1"/>
  <c r="F48" i="49"/>
  <c r="H48" i="49" s="1"/>
  <c r="F50" i="49"/>
  <c r="F51" i="49"/>
  <c r="H51" i="49" s="1"/>
  <c r="F52" i="49"/>
  <c r="H52" i="49" s="1"/>
  <c r="F53" i="49"/>
  <c r="H53" i="49" s="1"/>
  <c r="F54" i="49"/>
  <c r="H54" i="49" s="1"/>
  <c r="F55" i="49"/>
  <c r="H55" i="49" s="1"/>
  <c r="F57" i="49"/>
  <c r="F58" i="49"/>
  <c r="H58" i="49" s="1"/>
  <c r="F59" i="49"/>
  <c r="H59" i="49" s="1"/>
  <c r="F60" i="49"/>
  <c r="F61" i="49"/>
  <c r="H61" i="49" s="1"/>
  <c r="F62" i="49"/>
  <c r="H62" i="49" s="1"/>
  <c r="F63" i="49"/>
  <c r="H63" i="49" s="1"/>
  <c r="F64" i="49"/>
  <c r="H64" i="49" s="1"/>
  <c r="F65" i="49"/>
  <c r="H65" i="49" s="1"/>
  <c r="F66" i="49"/>
  <c r="H66" i="49" s="1"/>
  <c r="F67" i="49"/>
  <c r="H67" i="49" s="1"/>
  <c r="F68" i="49"/>
  <c r="H68" i="49" s="1"/>
  <c r="F69" i="49"/>
  <c r="H69" i="49" s="1"/>
  <c r="F70" i="49"/>
  <c r="H70" i="49" s="1"/>
  <c r="F72" i="49"/>
  <c r="H72" i="49" s="1"/>
  <c r="F73" i="49"/>
  <c r="H73" i="49" s="1"/>
  <c r="F74" i="49"/>
  <c r="H74" i="49" s="1"/>
  <c r="F75" i="49"/>
  <c r="H75" i="49" s="1"/>
  <c r="F76" i="49"/>
  <c r="H76" i="49" s="1"/>
  <c r="F77" i="49"/>
  <c r="H77" i="49" s="1"/>
  <c r="F78" i="49"/>
  <c r="H78" i="49" s="1"/>
  <c r="F80" i="49"/>
  <c r="H80" i="49" s="1"/>
  <c r="F86" i="49"/>
  <c r="F87" i="49"/>
  <c r="H87" i="49" s="1"/>
  <c r="F88" i="49"/>
  <c r="H88" i="49" s="1"/>
  <c r="F89" i="49"/>
  <c r="H89" i="49" s="1"/>
  <c r="F90" i="49"/>
  <c r="H90" i="49" s="1"/>
  <c r="F94" i="49"/>
  <c r="H94" i="49" s="1"/>
  <c r="F95" i="49"/>
  <c r="H95" i="49" s="1"/>
  <c r="F96" i="49"/>
  <c r="H96" i="49" s="1"/>
  <c r="F97" i="49"/>
  <c r="H97" i="49" s="1"/>
  <c r="F98" i="49"/>
  <c r="H98" i="49" s="1"/>
  <c r="F99" i="49"/>
  <c r="H99" i="49" s="1"/>
  <c r="F100" i="49"/>
  <c r="H100" i="49" s="1"/>
  <c r="F101" i="49"/>
  <c r="H101" i="49" s="1"/>
  <c r="F102" i="49"/>
  <c r="H102" i="49" s="1"/>
  <c r="F103" i="49"/>
  <c r="H103" i="49" s="1"/>
  <c r="F104" i="49"/>
  <c r="H104" i="49" s="1"/>
  <c r="F108" i="49"/>
  <c r="H108" i="49" s="1"/>
  <c r="F111" i="49"/>
  <c r="H111" i="49" s="1"/>
  <c r="F112" i="49"/>
  <c r="H112" i="49" s="1"/>
  <c r="F113" i="49"/>
  <c r="H113" i="49" s="1"/>
  <c r="F114" i="49"/>
  <c r="H114" i="49" s="1"/>
  <c r="F117" i="49"/>
  <c r="H117" i="49" s="1"/>
  <c r="F119" i="49"/>
  <c r="H119" i="49" s="1"/>
  <c r="F128" i="49"/>
  <c r="H128" i="49" s="1"/>
  <c r="F130" i="49"/>
  <c r="H130" i="49" s="1"/>
  <c r="F132" i="49"/>
  <c r="H132" i="49" s="1"/>
  <c r="F138" i="49"/>
  <c r="F141" i="49"/>
  <c r="H141" i="49" s="1"/>
  <c r="F142" i="49"/>
  <c r="F143" i="49"/>
  <c r="H143" i="49" s="1"/>
  <c r="F144" i="49"/>
  <c r="H144" i="49" s="1"/>
  <c r="F145" i="49"/>
  <c r="H145" i="49" s="1"/>
  <c r="F147" i="49"/>
  <c r="H147" i="49" s="1"/>
  <c r="F148" i="49"/>
  <c r="H148" i="49" s="1"/>
  <c r="F152" i="49"/>
  <c r="F154" i="49"/>
  <c r="H154" i="49" s="1"/>
  <c r="F155" i="49"/>
  <c r="H155" i="49" s="1"/>
  <c r="F158" i="49"/>
  <c r="H158" i="49" s="1"/>
  <c r="F159" i="49"/>
  <c r="H159" i="49" s="1"/>
  <c r="F165" i="48"/>
  <c r="F163" i="48"/>
  <c r="F161" i="48"/>
  <c r="I161" i="48" s="1"/>
  <c r="C159" i="48"/>
  <c r="C158" i="48"/>
  <c r="C157" i="48"/>
  <c r="F157" i="48" s="1"/>
  <c r="I157" i="48" s="1"/>
  <c r="C155" i="48"/>
  <c r="F155" i="48" s="1"/>
  <c r="C154" i="48"/>
  <c r="F153" i="48"/>
  <c r="C152" i="48"/>
  <c r="F152" i="48" s="1"/>
  <c r="F150" i="48"/>
  <c r="F149" i="48"/>
  <c r="C148" i="48"/>
  <c r="C147" i="48"/>
  <c r="F147" i="48" s="1"/>
  <c r="C146" i="48"/>
  <c r="F146" i="48" s="1"/>
  <c r="C145" i="48"/>
  <c r="F145" i="48" s="1"/>
  <c r="I145" i="48" s="1"/>
  <c r="C144" i="48"/>
  <c r="C143" i="48"/>
  <c r="F143" i="48" s="1"/>
  <c r="C142" i="48"/>
  <c r="F142" i="48" s="1"/>
  <c r="C141" i="48"/>
  <c r="F140" i="48"/>
  <c r="C138" i="48"/>
  <c r="F137" i="48"/>
  <c r="F136" i="48"/>
  <c r="F135" i="48"/>
  <c r="I135" i="48" s="1"/>
  <c r="F134" i="48"/>
  <c r="I134" i="48" s="1"/>
  <c r="F133" i="48"/>
  <c r="I133" i="48" s="1"/>
  <c r="C132" i="48"/>
  <c r="F131" i="48"/>
  <c r="C130" i="48"/>
  <c r="F130" i="48" s="1"/>
  <c r="I130" i="48" s="1"/>
  <c r="F129" i="48"/>
  <c r="C128" i="48"/>
  <c r="F128" i="48" s="1"/>
  <c r="I128" i="48" s="1"/>
  <c r="F127" i="48"/>
  <c r="F126" i="48"/>
  <c r="F125" i="48"/>
  <c r="F124" i="48"/>
  <c r="F123" i="48"/>
  <c r="F122" i="48"/>
  <c r="F121" i="48"/>
  <c r="F120" i="48"/>
  <c r="C119" i="48"/>
  <c r="F119" i="48" s="1"/>
  <c r="I119" i="48" s="1"/>
  <c r="F118" i="48"/>
  <c r="C117" i="48"/>
  <c r="F117" i="48" s="1"/>
  <c r="I117" i="48" s="1"/>
  <c r="F116" i="48"/>
  <c r="C114" i="48"/>
  <c r="F114" i="48" s="1"/>
  <c r="I114" i="48" s="1"/>
  <c r="C113" i="48"/>
  <c r="F113" i="48" s="1"/>
  <c r="I113" i="48" s="1"/>
  <c r="C112" i="48"/>
  <c r="C111" i="48"/>
  <c r="F110" i="48"/>
  <c r="F109" i="48"/>
  <c r="C108" i="48"/>
  <c r="F108" i="48" s="1"/>
  <c r="F107" i="48"/>
  <c r="F106" i="48"/>
  <c r="F105" i="48"/>
  <c r="C104" i="48"/>
  <c r="C103" i="48"/>
  <c r="F103" i="48" s="1"/>
  <c r="C102" i="48"/>
  <c r="C101" i="48"/>
  <c r="F101" i="48" s="1"/>
  <c r="C100" i="48"/>
  <c r="F100" i="48" s="1"/>
  <c r="C99" i="48"/>
  <c r="F99" i="48" s="1"/>
  <c r="I99" i="48" s="1"/>
  <c r="C98" i="48"/>
  <c r="F98" i="48" s="1"/>
  <c r="I98" i="48" s="1"/>
  <c r="C97" i="48"/>
  <c r="F97" i="48" s="1"/>
  <c r="I97" i="48" s="1"/>
  <c r="C96" i="48"/>
  <c r="C95" i="48"/>
  <c r="C94" i="48"/>
  <c r="F93" i="48"/>
  <c r="F91" i="48"/>
  <c r="C90" i="48"/>
  <c r="C89" i="48"/>
  <c r="C88" i="48"/>
  <c r="F88" i="48" s="1"/>
  <c r="I88" i="48" s="1"/>
  <c r="C87" i="48"/>
  <c r="F87" i="48" s="1"/>
  <c r="C86" i="48"/>
  <c r="C84" i="48"/>
  <c r="F84" i="48" s="1"/>
  <c r="I84" i="48" s="1"/>
  <c r="F82" i="48"/>
  <c r="C81" i="48"/>
  <c r="C80" i="48"/>
  <c r="C78" i="48"/>
  <c r="C77" i="48"/>
  <c r="C76" i="48"/>
  <c r="F76" i="48" s="1"/>
  <c r="C75" i="48"/>
  <c r="C74" i="48"/>
  <c r="F74" i="48" s="1"/>
  <c r="C73" i="48"/>
  <c r="F73" i="48" s="1"/>
  <c r="C72" i="48"/>
  <c r="F72" i="48" s="1"/>
  <c r="C70" i="48"/>
  <c r="F70" i="48" s="1"/>
  <c r="I70" i="48" s="1"/>
  <c r="C69" i="48"/>
  <c r="C68" i="48"/>
  <c r="F68" i="48" s="1"/>
  <c r="C67" i="48"/>
  <c r="C66" i="48"/>
  <c r="F66" i="48" s="1"/>
  <c r="C65" i="48"/>
  <c r="C64" i="48"/>
  <c r="F64" i="48" s="1"/>
  <c r="C63" i="48"/>
  <c r="C62" i="48"/>
  <c r="C61" i="48"/>
  <c r="C60" i="48"/>
  <c r="C59" i="48"/>
  <c r="F59" i="48" s="1"/>
  <c r="C58" i="48"/>
  <c r="C57" i="48"/>
  <c r="F57" i="48" s="1"/>
  <c r="C55" i="48"/>
  <c r="F55" i="48" s="1"/>
  <c r="I55" i="48" s="1"/>
  <c r="C54" i="48"/>
  <c r="F54" i="48" s="1"/>
  <c r="C53" i="48"/>
  <c r="F53" i="48" s="1"/>
  <c r="I53" i="48" s="1"/>
  <c r="C52" i="48"/>
  <c r="F52" i="48" s="1"/>
  <c r="I52" i="48" s="1"/>
  <c r="C51" i="48"/>
  <c r="F51" i="48" s="1"/>
  <c r="I51" i="48" s="1"/>
  <c r="C50" i="48"/>
  <c r="F50" i="48" s="1"/>
  <c r="C48" i="48"/>
  <c r="F48" i="48" s="1"/>
  <c r="I48" i="48" s="1"/>
  <c r="C47" i="48"/>
  <c r="F47" i="48" s="1"/>
  <c r="I47" i="48" s="1"/>
  <c r="C46" i="48"/>
  <c r="F46" i="48" s="1"/>
  <c r="C45" i="48"/>
  <c r="F45" i="48" s="1"/>
  <c r="C43" i="48"/>
  <c r="F43" i="48" s="1"/>
  <c r="I43" i="48" s="1"/>
  <c r="C42" i="48"/>
  <c r="F42" i="48" s="1"/>
  <c r="I42" i="48" s="1"/>
  <c r="F41" i="48"/>
  <c r="I41" i="48" s="1"/>
  <c r="C39" i="48"/>
  <c r="F39" i="48" s="1"/>
  <c r="C38" i="48"/>
  <c r="F38" i="48" s="1"/>
  <c r="I38" i="48" s="1"/>
  <c r="F37" i="48"/>
  <c r="I37" i="48" s="1"/>
  <c r="C35" i="48"/>
  <c r="F35" i="48" s="1"/>
  <c r="I35" i="48" s="1"/>
  <c r="C34" i="48"/>
  <c r="F34" i="48" s="1"/>
  <c r="I34" i="48" s="1"/>
  <c r="C33" i="48"/>
  <c r="F33" i="48" s="1"/>
  <c r="I33" i="48" s="1"/>
  <c r="C32" i="48"/>
  <c r="F32" i="48" s="1"/>
  <c r="I32" i="48" s="1"/>
  <c r="C31" i="48"/>
  <c r="F31" i="48" s="1"/>
  <c r="I31" i="48" s="1"/>
  <c r="C30" i="48"/>
  <c r="F30" i="48" s="1"/>
  <c r="I30" i="48" s="1"/>
  <c r="C29" i="48"/>
  <c r="F29" i="48" s="1"/>
  <c r="C27" i="48"/>
  <c r="F27" i="48" s="1"/>
  <c r="I27" i="48" s="1"/>
  <c r="C25" i="48"/>
  <c r="F25" i="48" s="1"/>
  <c r="I25" i="48" s="1"/>
  <c r="C23" i="48"/>
  <c r="F23" i="48" s="1"/>
  <c r="C22" i="48"/>
  <c r="F22" i="48" s="1"/>
  <c r="C21" i="48"/>
  <c r="F21" i="48" s="1"/>
  <c r="C20" i="48"/>
  <c r="F20" i="48" s="1"/>
  <c r="I20" i="48" s="1"/>
  <c r="F19" i="48"/>
  <c r="I19" i="48" s="1"/>
  <c r="C17" i="48"/>
  <c r="C16" i="48"/>
  <c r="C15" i="48"/>
  <c r="F15" i="48" s="1"/>
  <c r="I15" i="48" s="1"/>
  <c r="F14" i="48"/>
  <c r="A42" i="48"/>
  <c r="A43" i="48" s="1"/>
  <c r="A45" i="48" s="1"/>
  <c r="A46" i="48" s="1"/>
  <c r="A47" i="48" s="1"/>
  <c r="A48" i="48" s="1"/>
  <c r="A50" i="48" s="1"/>
  <c r="A51" i="48" s="1"/>
  <c r="A52" i="48" s="1"/>
  <c r="A53" i="48" s="1"/>
  <c r="A54" i="48" s="1"/>
  <c r="A55" i="48" s="1"/>
  <c r="A57" i="48" s="1"/>
  <c r="A58" i="48" s="1"/>
  <c r="A59" i="48" s="1"/>
  <c r="A60" i="48" s="1"/>
  <c r="A61" i="48" s="1"/>
  <c r="A62" i="48" s="1"/>
  <c r="A63" i="48" s="1"/>
  <c r="A64" i="48" s="1"/>
  <c r="A65" i="48" s="1"/>
  <c r="A66" i="48" s="1"/>
  <c r="A67" i="48" s="1"/>
  <c r="A68" i="48" s="1"/>
  <c r="A69" i="48" s="1"/>
  <c r="A70" i="48" s="1"/>
  <c r="A72" i="48" s="1"/>
  <c r="A73" i="48" s="1"/>
  <c r="A74" i="48" s="1"/>
  <c r="A75" i="48" s="1"/>
  <c r="A76" i="48" s="1"/>
  <c r="A77" i="48" s="1"/>
  <c r="A78" i="48" s="1"/>
  <c r="F13" i="48"/>
  <c r="F11" i="48"/>
  <c r="I11" i="48" s="1"/>
  <c r="H152" i="49" l="1"/>
  <c r="H142" i="49"/>
  <c r="H138" i="49"/>
  <c r="H86" i="49"/>
  <c r="H60" i="49"/>
  <c r="H57" i="49"/>
  <c r="H50" i="49"/>
  <c r="H45" i="49"/>
  <c r="H39" i="49"/>
  <c r="H30" i="49"/>
  <c r="H29" i="49"/>
  <c r="H22" i="49"/>
  <c r="A80" i="48"/>
  <c r="A81" i="48" s="1"/>
  <c r="A82" i="48" s="1"/>
  <c r="A84" i="48" s="1"/>
  <c r="A86" i="48" s="1"/>
  <c r="A87" i="48" s="1"/>
  <c r="A88" i="48" s="1"/>
  <c r="A89" i="48" s="1"/>
  <c r="A90" i="48" s="1"/>
  <c r="A91" i="48" s="1"/>
  <c r="A93" i="48" s="1"/>
  <c r="A94" i="48" s="1"/>
  <c r="A95" i="48" s="1"/>
  <c r="A96" i="48" s="1"/>
  <c r="A97" i="48" s="1"/>
  <c r="A98" i="48" s="1"/>
  <c r="A99" i="48" s="1"/>
  <c r="A100" i="48" s="1"/>
  <c r="A101" i="48" s="1"/>
  <c r="A102" i="48" s="1"/>
  <c r="A103" i="48" s="1"/>
  <c r="A104" i="48" s="1"/>
  <c r="A105" i="48" s="1"/>
  <c r="A106" i="48" s="1"/>
  <c r="A107" i="48" s="1"/>
  <c r="A108" i="48" s="1"/>
  <c r="A109" i="48" s="1"/>
  <c r="A110" i="48" s="1"/>
  <c r="A111" i="48" s="1"/>
  <c r="A112" i="48" s="1"/>
  <c r="A113" i="48" s="1"/>
  <c r="A114" i="48" s="1"/>
  <c r="A116" i="48" s="1"/>
  <c r="A117" i="48" s="1"/>
  <c r="A118" i="48" s="1"/>
  <c r="A119" i="48" s="1"/>
  <c r="A120" i="48" s="1"/>
  <c r="A121" i="48" s="1"/>
  <c r="A122" i="48" s="1"/>
  <c r="A123" i="48" s="1"/>
  <c r="A124" i="48" s="1"/>
  <c r="A125" i="48" s="1"/>
  <c r="A126" i="48" s="1"/>
  <c r="A127" i="48" s="1"/>
  <c r="A128" i="48" s="1"/>
  <c r="A129" i="48" s="1"/>
  <c r="A130" i="48" s="1"/>
  <c r="A131" i="48" s="1"/>
  <c r="A132" i="48" s="1"/>
  <c r="A133" i="48" s="1"/>
  <c r="A134" i="48" s="1"/>
  <c r="A135" i="48" s="1"/>
  <c r="A136" i="48" s="1"/>
  <c r="A137" i="48" s="1"/>
  <c r="A138" i="48" s="1"/>
  <c r="A140" i="48" s="1"/>
  <c r="A141" i="48" s="1"/>
  <c r="A142" i="48" s="1"/>
  <c r="A143" i="48" s="1"/>
  <c r="A144" i="48" s="1"/>
  <c r="A145" i="48" s="1"/>
  <c r="A146" i="48" s="1"/>
  <c r="A147" i="48" s="1"/>
  <c r="A148" i="48" s="1"/>
  <c r="A149" i="48" s="1"/>
  <c r="A150" i="48" s="1"/>
  <c r="A152" i="48" s="1"/>
  <c r="A153" i="48" s="1"/>
  <c r="A154" i="48" s="1"/>
  <c r="A155" i="48" s="1"/>
  <c r="A157" i="48" s="1"/>
  <c r="A158" i="48" s="1"/>
  <c r="A159" i="48" s="1"/>
  <c r="A161" i="48" s="1"/>
  <c r="A163" i="48" s="1"/>
  <c r="A165" i="48" s="1"/>
  <c r="I106" i="48"/>
  <c r="I107" i="48"/>
  <c r="F60" i="48"/>
  <c r="F69" i="48"/>
  <c r="I69" i="48" s="1"/>
  <c r="F138" i="48"/>
  <c r="I13" i="48"/>
  <c r="I22" i="48"/>
  <c r="I29" i="48"/>
  <c r="I39" i="48"/>
  <c r="I45" i="48"/>
  <c r="I50" i="48"/>
  <c r="I54" i="48"/>
  <c r="I59" i="48"/>
  <c r="I64" i="48"/>
  <c r="I68" i="48"/>
  <c r="F77" i="48"/>
  <c r="I82" i="48"/>
  <c r="F90" i="48"/>
  <c r="I90" i="48" s="1"/>
  <c r="I93" i="48"/>
  <c r="I101" i="48"/>
  <c r="F104" i="48"/>
  <c r="I104" i="48" s="1"/>
  <c r="I105" i="48"/>
  <c r="I109" i="48"/>
  <c r="I118" i="48"/>
  <c r="I120" i="48"/>
  <c r="I122" i="48"/>
  <c r="I129" i="48"/>
  <c r="I131" i="48"/>
  <c r="I137" i="48"/>
  <c r="I140" i="48"/>
  <c r="I143" i="48"/>
  <c r="I146" i="48"/>
  <c r="I147" i="48"/>
  <c r="I149" i="48"/>
  <c r="I150" i="48"/>
  <c r="I163" i="48"/>
  <c r="I165" i="48"/>
  <c r="I14" i="48"/>
  <c r="I21" i="48"/>
  <c r="I23" i="48"/>
  <c r="I46" i="48"/>
  <c r="I57" i="48"/>
  <c r="I60" i="48"/>
  <c r="I66" i="48"/>
  <c r="I72" i="48"/>
  <c r="I73" i="48"/>
  <c r="I74" i="48"/>
  <c r="I76" i="48"/>
  <c r="I87" i="48"/>
  <c r="I91" i="48"/>
  <c r="I100" i="48"/>
  <c r="I103" i="48"/>
  <c r="I108" i="48"/>
  <c r="I110" i="48"/>
  <c r="I116" i="48"/>
  <c r="I121" i="48"/>
  <c r="I123" i="48"/>
  <c r="I124" i="48"/>
  <c r="I125" i="48"/>
  <c r="I126" i="48"/>
  <c r="I127" i="48"/>
  <c r="I136" i="48"/>
  <c r="I138" i="48"/>
  <c r="I142" i="48"/>
  <c r="I152" i="48"/>
  <c r="I153" i="48"/>
  <c r="I155" i="48"/>
  <c r="F58" i="48"/>
  <c r="I58" i="48" s="1"/>
  <c r="F65" i="48"/>
  <c r="I65" i="48" s="1"/>
  <c r="F80" i="48"/>
  <c r="F95" i="48"/>
  <c r="I95" i="48" s="1"/>
  <c r="F148" i="48"/>
  <c r="I148" i="48" s="1"/>
  <c r="F144" i="48"/>
  <c r="I144" i="48" s="1"/>
  <c r="F16" i="48"/>
  <c r="I16" i="48" s="1"/>
  <c r="F17" i="48"/>
  <c r="I17" i="48" s="1"/>
  <c r="F62" i="48"/>
  <c r="I62" i="48" s="1"/>
  <c r="F63" i="48"/>
  <c r="I63" i="48" s="1"/>
  <c r="F67" i="48"/>
  <c r="I67" i="48" s="1"/>
  <c r="F75" i="48"/>
  <c r="I75" i="48" s="1"/>
  <c r="F78" i="48"/>
  <c r="I78" i="48" s="1"/>
  <c r="F86" i="48"/>
  <c r="F89" i="48"/>
  <c r="I89" i="48" s="1"/>
  <c r="F61" i="48"/>
  <c r="I61" i="48" s="1"/>
  <c r="F94" i="48"/>
  <c r="I94" i="48" s="1"/>
  <c r="F96" i="48"/>
  <c r="I96" i="48" s="1"/>
  <c r="F102" i="48"/>
  <c r="I102" i="48" s="1"/>
  <c r="F112" i="48"/>
  <c r="I112" i="48" s="1"/>
  <c r="F111" i="48"/>
  <c r="I111" i="48" s="1"/>
  <c r="F132" i="48"/>
  <c r="I132" i="48" s="1"/>
  <c r="F141" i="48"/>
  <c r="I141" i="48" s="1"/>
  <c r="F154" i="48"/>
  <c r="I154" i="48" s="1"/>
  <c r="F158" i="48"/>
  <c r="I158" i="48" s="1"/>
  <c r="F159" i="48"/>
  <c r="I159" i="48" s="1"/>
  <c r="F166" i="46"/>
  <c r="H166" i="46" s="1"/>
  <c r="F164" i="46"/>
  <c r="H164" i="46" s="1"/>
  <c r="F162" i="46"/>
  <c r="H162" i="46" s="1"/>
  <c r="C160" i="46"/>
  <c r="C159" i="46"/>
  <c r="C158" i="46"/>
  <c r="F158" i="46" s="1"/>
  <c r="H158" i="46" s="1"/>
  <c r="C156" i="46"/>
  <c r="C155" i="46"/>
  <c r="A155" i="46"/>
  <c r="A156" i="46" s="1"/>
  <c r="A158" i="46" s="1"/>
  <c r="A159" i="46" s="1"/>
  <c r="A160" i="46" s="1"/>
  <c r="A162" i="46" s="1"/>
  <c r="A164" i="46" s="1"/>
  <c r="A166" i="46" s="1"/>
  <c r="F154" i="46"/>
  <c r="H154" i="46" s="1"/>
  <c r="C153" i="46"/>
  <c r="F151" i="46"/>
  <c r="H151" i="46" s="1"/>
  <c r="F150" i="46"/>
  <c r="H150" i="46" s="1"/>
  <c r="C149" i="46"/>
  <c r="C148" i="46"/>
  <c r="C147" i="46"/>
  <c r="F147" i="46" s="1"/>
  <c r="H147" i="46" s="1"/>
  <c r="C146" i="46"/>
  <c r="C145" i="46"/>
  <c r="C144" i="46"/>
  <c r="C143" i="46"/>
  <c r="C142" i="46"/>
  <c r="F141" i="46"/>
  <c r="H141" i="46" s="1"/>
  <c r="C139" i="46"/>
  <c r="F138" i="46"/>
  <c r="F137" i="46"/>
  <c r="F136" i="46"/>
  <c r="F135" i="46"/>
  <c r="F134" i="46"/>
  <c r="C133" i="46"/>
  <c r="F132" i="46"/>
  <c r="C131" i="46"/>
  <c r="F130" i="46"/>
  <c r="C129" i="46"/>
  <c r="F128" i="46"/>
  <c r="F127" i="46"/>
  <c r="F126" i="46"/>
  <c r="F125" i="46"/>
  <c r="F124" i="46"/>
  <c r="F123" i="46"/>
  <c r="F122" i="46"/>
  <c r="F121" i="46"/>
  <c r="C120" i="46"/>
  <c r="F119" i="46"/>
  <c r="C118" i="46"/>
  <c r="F117" i="46"/>
  <c r="H117" i="46" s="1"/>
  <c r="C115" i="46"/>
  <c r="C114" i="46"/>
  <c r="C113" i="46"/>
  <c r="C112" i="46"/>
  <c r="F111" i="46"/>
  <c r="F110" i="46"/>
  <c r="C109" i="46"/>
  <c r="F108" i="46"/>
  <c r="F107" i="46"/>
  <c r="F106" i="46"/>
  <c r="C105" i="46"/>
  <c r="C104" i="46"/>
  <c r="C103" i="46"/>
  <c r="C102" i="46"/>
  <c r="C101" i="46"/>
  <c r="C100" i="46"/>
  <c r="C99" i="46"/>
  <c r="C98" i="46"/>
  <c r="C97" i="46"/>
  <c r="C96" i="46"/>
  <c r="C95" i="46"/>
  <c r="F94" i="46"/>
  <c r="H94" i="46" s="1"/>
  <c r="F92" i="46"/>
  <c r="H92" i="46" s="1"/>
  <c r="C91" i="46"/>
  <c r="C90" i="46"/>
  <c r="C89" i="46"/>
  <c r="C88" i="46"/>
  <c r="C87" i="46"/>
  <c r="C85" i="46"/>
  <c r="F85" i="46" s="1"/>
  <c r="H85" i="46" s="1"/>
  <c r="F83" i="46"/>
  <c r="H82" i="46"/>
  <c r="C82" i="46"/>
  <c r="C81" i="46"/>
  <c r="C80" i="46"/>
  <c r="F80" i="46" s="1"/>
  <c r="H80" i="46" s="1"/>
  <c r="C78" i="46"/>
  <c r="C77" i="46"/>
  <c r="C76" i="46"/>
  <c r="C75" i="46"/>
  <c r="C74" i="46"/>
  <c r="C73" i="46"/>
  <c r="C72" i="46"/>
  <c r="C70" i="46"/>
  <c r="C69" i="46"/>
  <c r="C68" i="46"/>
  <c r="C67" i="46"/>
  <c r="C66" i="46"/>
  <c r="C65" i="46"/>
  <c r="C64" i="46"/>
  <c r="C63" i="46"/>
  <c r="C62" i="46"/>
  <c r="C61" i="46"/>
  <c r="C60" i="46"/>
  <c r="C59" i="46"/>
  <c r="C58" i="46"/>
  <c r="C57" i="46"/>
  <c r="C55" i="46"/>
  <c r="C54" i="46"/>
  <c r="C53" i="46"/>
  <c r="C52" i="46"/>
  <c r="C51" i="46"/>
  <c r="C50" i="46"/>
  <c r="C48" i="46"/>
  <c r="C47" i="46"/>
  <c r="C46" i="46"/>
  <c r="C45" i="46"/>
  <c r="C43" i="46"/>
  <c r="C42" i="46"/>
  <c r="F41" i="46"/>
  <c r="H41" i="46" s="1"/>
  <c r="C39" i="46"/>
  <c r="C38" i="46"/>
  <c r="F37" i="46"/>
  <c r="H37" i="46" s="1"/>
  <c r="C35" i="46"/>
  <c r="C34" i="46"/>
  <c r="C33" i="46"/>
  <c r="C32" i="46"/>
  <c r="C31" i="46"/>
  <c r="C30" i="46"/>
  <c r="C29" i="46"/>
  <c r="C27" i="46"/>
  <c r="C25" i="46"/>
  <c r="C23" i="46"/>
  <c r="C22" i="46"/>
  <c r="C21" i="46"/>
  <c r="C20" i="46"/>
  <c r="F19" i="46"/>
  <c r="H19" i="46" s="1"/>
  <c r="C17" i="46"/>
  <c r="C16" i="46"/>
  <c r="C15" i="46"/>
  <c r="F14" i="46"/>
  <c r="H14" i="46" s="1"/>
  <c r="A14" i="46"/>
  <c r="A15" i="46" s="1"/>
  <c r="A16" i="46" s="1"/>
  <c r="A17" i="46" s="1"/>
  <c r="A19" i="46" s="1"/>
  <c r="A20" i="46" s="1"/>
  <c r="A21" i="46" s="1"/>
  <c r="A22" i="46" s="1"/>
  <c r="A23" i="46" s="1"/>
  <c r="A25" i="46" s="1"/>
  <c r="A27" i="46" s="1"/>
  <c r="A29" i="46" s="1"/>
  <c r="A30" i="46" s="1"/>
  <c r="A31" i="46" s="1"/>
  <c r="A32" i="46" s="1"/>
  <c r="A33" i="46" s="1"/>
  <c r="A34" i="46" s="1"/>
  <c r="A35" i="46" s="1"/>
  <c r="A37" i="46" s="1"/>
  <c r="A38" i="46" s="1"/>
  <c r="A39" i="46" s="1"/>
  <c r="A41" i="46" s="1"/>
  <c r="A42" i="46" s="1"/>
  <c r="A43" i="46" s="1"/>
  <c r="A45" i="46" s="1"/>
  <c r="A46" i="46" s="1"/>
  <c r="A47" i="46" s="1"/>
  <c r="A48" i="46" s="1"/>
  <c r="A50" i="46" s="1"/>
  <c r="A51" i="46" s="1"/>
  <c r="A52" i="46" s="1"/>
  <c r="A53" i="46" s="1"/>
  <c r="A54" i="46" s="1"/>
  <c r="A55" i="46" s="1"/>
  <c r="A57" i="46" s="1"/>
  <c r="A58" i="46" s="1"/>
  <c r="A59" i="46" s="1"/>
  <c r="A60" i="46" s="1"/>
  <c r="A61" i="46" s="1"/>
  <c r="A62" i="46" s="1"/>
  <c r="A63" i="46" s="1"/>
  <c r="A64" i="46" s="1"/>
  <c r="A65" i="46" s="1"/>
  <c r="A66" i="46" s="1"/>
  <c r="A67" i="46" s="1"/>
  <c r="A68" i="46" s="1"/>
  <c r="A69" i="46" s="1"/>
  <c r="A70" i="46" s="1"/>
  <c r="A72" i="46" s="1"/>
  <c r="A73" i="46" s="1"/>
  <c r="A74" i="46" s="1"/>
  <c r="A75" i="46" s="1"/>
  <c r="A76" i="46" s="1"/>
  <c r="A77" i="46" s="1"/>
  <c r="A78" i="46" s="1"/>
  <c r="A80" i="46" s="1"/>
  <c r="A81" i="46" s="1"/>
  <c r="A82" i="46" s="1"/>
  <c r="A83" i="46" s="1"/>
  <c r="A85" i="46" s="1"/>
  <c r="A87" i="46" s="1"/>
  <c r="A88" i="46" s="1"/>
  <c r="A89" i="46" s="1"/>
  <c r="A90" i="46" s="1"/>
  <c r="A91" i="46" s="1"/>
  <c r="A92" i="46" s="1"/>
  <c r="A94" i="46" s="1"/>
  <c r="A95" i="46" s="1"/>
  <c r="A96" i="46" s="1"/>
  <c r="A97" i="46" s="1"/>
  <c r="A98" i="46" s="1"/>
  <c r="A99" i="46" s="1"/>
  <c r="A100" i="46" s="1"/>
  <c r="A101" i="46" s="1"/>
  <c r="A102" i="46" s="1"/>
  <c r="A103" i="46" s="1"/>
  <c r="A104" i="46" s="1"/>
  <c r="A105" i="46" s="1"/>
  <c r="A106" i="46" s="1"/>
  <c r="A107" i="46" s="1"/>
  <c r="A108" i="46" s="1"/>
  <c r="A109" i="46" s="1"/>
  <c r="A110" i="46" s="1"/>
  <c r="A111" i="46" s="1"/>
  <c r="A112" i="46" s="1"/>
  <c r="A113" i="46" s="1"/>
  <c r="A114" i="46" s="1"/>
  <c r="A115" i="46" s="1"/>
  <c r="A117" i="46" s="1"/>
  <c r="A118" i="46" s="1"/>
  <c r="A119" i="46" s="1"/>
  <c r="A120" i="46" s="1"/>
  <c r="A121" i="46" s="1"/>
  <c r="A122" i="46" s="1"/>
  <c r="A123" i="46" s="1"/>
  <c r="A124" i="46" s="1"/>
  <c r="A125" i="46" s="1"/>
  <c r="A126" i="46" s="1"/>
  <c r="A127" i="46" s="1"/>
  <c r="A128" i="46" s="1"/>
  <c r="A129" i="46" s="1"/>
  <c r="A130" i="46" s="1"/>
  <c r="A131" i="46" s="1"/>
  <c r="A132" i="46" s="1"/>
  <c r="A133" i="46" s="1"/>
  <c r="A134" i="46" s="1"/>
  <c r="A135" i="46" s="1"/>
  <c r="A136" i="46" s="1"/>
  <c r="A137" i="46" s="1"/>
  <c r="A138" i="46" s="1"/>
  <c r="A139" i="46" s="1"/>
  <c r="A141" i="46" s="1"/>
  <c r="A142" i="46" s="1"/>
  <c r="A143" i="46" s="1"/>
  <c r="A144" i="46" s="1"/>
  <c r="A145" i="46" s="1"/>
  <c r="A146" i="46" s="1"/>
  <c r="A147" i="46" s="1"/>
  <c r="A148" i="46" s="1"/>
  <c r="A149" i="46" s="1"/>
  <c r="A150" i="46" s="1"/>
  <c r="A151" i="46" s="1"/>
  <c r="A153" i="46" s="1"/>
  <c r="F13" i="46"/>
  <c r="H13" i="46" s="1"/>
  <c r="F11" i="46"/>
  <c r="H82" i="44"/>
  <c r="F166" i="44"/>
  <c r="F164" i="44"/>
  <c r="F162" i="44"/>
  <c r="C160" i="44"/>
  <c r="C159" i="44"/>
  <c r="C158" i="44"/>
  <c r="F158" i="44" s="1"/>
  <c r="C156" i="44"/>
  <c r="C155" i="44"/>
  <c r="A155" i="44"/>
  <c r="A156" i="44" s="1"/>
  <c r="A158" i="44" s="1"/>
  <c r="A159" i="44" s="1"/>
  <c r="A160" i="44" s="1"/>
  <c r="A162" i="44" s="1"/>
  <c r="A164" i="44" s="1"/>
  <c r="A166" i="44" s="1"/>
  <c r="F154" i="44"/>
  <c r="C153" i="44"/>
  <c r="F151" i="44"/>
  <c r="F150" i="44"/>
  <c r="H150" i="44" s="1"/>
  <c r="C149" i="44"/>
  <c r="C148" i="44"/>
  <c r="C147" i="44"/>
  <c r="F147" i="44" s="1"/>
  <c r="C146" i="44"/>
  <c r="C145" i="44"/>
  <c r="C144" i="44"/>
  <c r="C143" i="44"/>
  <c r="C142" i="44"/>
  <c r="F141" i="44"/>
  <c r="C139" i="44"/>
  <c r="F138" i="44"/>
  <c r="H138" i="44" s="1"/>
  <c r="F137" i="44"/>
  <c r="H137" i="44" s="1"/>
  <c r="F136" i="44"/>
  <c r="H136" i="44" s="1"/>
  <c r="F135" i="44"/>
  <c r="H135" i="44" s="1"/>
  <c r="F134" i="44"/>
  <c r="H134" i="44" s="1"/>
  <c r="C133" i="44"/>
  <c r="F132" i="44"/>
  <c r="H132" i="44" s="1"/>
  <c r="C131" i="44"/>
  <c r="F130" i="44"/>
  <c r="H130" i="44" s="1"/>
  <c r="C129" i="44"/>
  <c r="F128" i="44"/>
  <c r="H128" i="44" s="1"/>
  <c r="F127" i="44"/>
  <c r="H127" i="44" s="1"/>
  <c r="F126" i="44"/>
  <c r="H126" i="44" s="1"/>
  <c r="F125" i="44"/>
  <c r="H125" i="44" s="1"/>
  <c r="F124" i="44"/>
  <c r="H124" i="44" s="1"/>
  <c r="F123" i="44"/>
  <c r="H123" i="44" s="1"/>
  <c r="F122" i="44"/>
  <c r="H122" i="44" s="1"/>
  <c r="F121" i="44"/>
  <c r="H121" i="44" s="1"/>
  <c r="C120" i="44"/>
  <c r="F119" i="44"/>
  <c r="H119" i="44" s="1"/>
  <c r="C118" i="44"/>
  <c r="F117" i="44"/>
  <c r="C115" i="44"/>
  <c r="C114" i="44"/>
  <c r="C113" i="44"/>
  <c r="C112" i="44"/>
  <c r="F111" i="44"/>
  <c r="H111" i="44" s="1"/>
  <c r="F110" i="44"/>
  <c r="H110" i="44" s="1"/>
  <c r="C109" i="44"/>
  <c r="F108" i="44"/>
  <c r="H108" i="44" s="1"/>
  <c r="F107" i="44"/>
  <c r="H107" i="44" s="1"/>
  <c r="F106" i="44"/>
  <c r="H106" i="44" s="1"/>
  <c r="C105" i="44"/>
  <c r="C104" i="44"/>
  <c r="C103" i="44"/>
  <c r="C102" i="44"/>
  <c r="C101" i="44"/>
  <c r="C100" i="44"/>
  <c r="C99" i="44"/>
  <c r="C98" i="44"/>
  <c r="C97" i="44"/>
  <c r="C96" i="44"/>
  <c r="C95" i="44"/>
  <c r="F94" i="44"/>
  <c r="H94" i="44" s="1"/>
  <c r="F92" i="44"/>
  <c r="C91" i="44"/>
  <c r="C90" i="44"/>
  <c r="C89" i="44"/>
  <c r="C88" i="44"/>
  <c r="C87" i="44"/>
  <c r="C85" i="44"/>
  <c r="F85" i="44" s="1"/>
  <c r="F83" i="44"/>
  <c r="H83" i="44" s="1"/>
  <c r="C82" i="44"/>
  <c r="C81" i="44"/>
  <c r="C80" i="44"/>
  <c r="F80" i="44" s="1"/>
  <c r="C78" i="44"/>
  <c r="C77" i="44"/>
  <c r="C76" i="44"/>
  <c r="C75" i="44"/>
  <c r="C74" i="44"/>
  <c r="C73" i="44"/>
  <c r="C72" i="44"/>
  <c r="C70" i="44"/>
  <c r="C69" i="44"/>
  <c r="C68" i="44"/>
  <c r="C67" i="44"/>
  <c r="C66" i="44"/>
  <c r="C65" i="44"/>
  <c r="C64" i="44"/>
  <c r="C63" i="44"/>
  <c r="C62" i="44"/>
  <c r="C61" i="44"/>
  <c r="C60" i="44"/>
  <c r="C59" i="44"/>
  <c r="C58" i="44"/>
  <c r="C57" i="44"/>
  <c r="C55" i="44"/>
  <c r="C54" i="44"/>
  <c r="C53" i="44"/>
  <c r="C52" i="44"/>
  <c r="C51" i="44"/>
  <c r="C50" i="44"/>
  <c r="C48" i="44"/>
  <c r="C47" i="44"/>
  <c r="C46" i="44"/>
  <c r="C45" i="44"/>
  <c r="C43" i="44"/>
  <c r="C42" i="44"/>
  <c r="F41" i="44"/>
  <c r="C39" i="44"/>
  <c r="C38" i="44"/>
  <c r="F37" i="44"/>
  <c r="C35" i="44"/>
  <c r="C34" i="44"/>
  <c r="C33" i="44"/>
  <c r="C32" i="44"/>
  <c r="C31" i="44"/>
  <c r="C30" i="44"/>
  <c r="C29" i="44"/>
  <c r="C27" i="44"/>
  <c r="C25" i="44"/>
  <c r="C23" i="44"/>
  <c r="C22" i="44"/>
  <c r="C21" i="44"/>
  <c r="C20" i="44"/>
  <c r="F19" i="44"/>
  <c r="C17" i="44"/>
  <c r="C16" i="44"/>
  <c r="C15" i="44"/>
  <c r="F14" i="44"/>
  <c r="A14" i="44"/>
  <c r="A15" i="44" s="1"/>
  <c r="A16" i="44" s="1"/>
  <c r="A17" i="44" s="1"/>
  <c r="A19" i="44" s="1"/>
  <c r="A20" i="44" s="1"/>
  <c r="A21" i="44" s="1"/>
  <c r="A22" i="44" s="1"/>
  <c r="A23" i="44" s="1"/>
  <c r="A25" i="44" s="1"/>
  <c r="A27" i="44" s="1"/>
  <c r="A29" i="44" s="1"/>
  <c r="A30" i="44" s="1"/>
  <c r="A31" i="44" s="1"/>
  <c r="A32" i="44" s="1"/>
  <c r="A33" i="44" s="1"/>
  <c r="A34" i="44" s="1"/>
  <c r="A35" i="44" s="1"/>
  <c r="A37" i="44" s="1"/>
  <c r="A38" i="44" s="1"/>
  <c r="A39" i="44" s="1"/>
  <c r="A41" i="44" s="1"/>
  <c r="A42" i="44" s="1"/>
  <c r="A43" i="44" s="1"/>
  <c r="A45" i="44" s="1"/>
  <c r="A46" i="44" s="1"/>
  <c r="A47" i="44" s="1"/>
  <c r="A48" i="44" s="1"/>
  <c r="A50" i="44" s="1"/>
  <c r="A51" i="44" s="1"/>
  <c r="A52" i="44" s="1"/>
  <c r="A53" i="44" s="1"/>
  <c r="A54" i="44" s="1"/>
  <c r="A55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2" i="44" s="1"/>
  <c r="A73" i="44" s="1"/>
  <c r="A74" i="44" s="1"/>
  <c r="A75" i="44" s="1"/>
  <c r="A76" i="44" s="1"/>
  <c r="A77" i="44" s="1"/>
  <c r="A78" i="44" s="1"/>
  <c r="A80" i="44" s="1"/>
  <c r="A81" i="44" s="1"/>
  <c r="A82" i="44" s="1"/>
  <c r="A83" i="44" s="1"/>
  <c r="A85" i="44" s="1"/>
  <c r="A87" i="44" s="1"/>
  <c r="A88" i="44" s="1"/>
  <c r="A89" i="44" s="1"/>
  <c r="A90" i="44" s="1"/>
  <c r="A91" i="44" s="1"/>
  <c r="A92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11" i="44" s="1"/>
  <c r="A112" i="44" s="1"/>
  <c r="A113" i="44" s="1"/>
  <c r="A114" i="44" s="1"/>
  <c r="A115" i="44" s="1"/>
  <c r="A117" i="44" s="1"/>
  <c r="A118" i="44" s="1"/>
  <c r="A119" i="44" s="1"/>
  <c r="A120" i="44" s="1"/>
  <c r="A121" i="44" s="1"/>
  <c r="A122" i="44" s="1"/>
  <c r="A123" i="44" s="1"/>
  <c r="A124" i="44" s="1"/>
  <c r="A125" i="44" s="1"/>
  <c r="A126" i="44" s="1"/>
  <c r="A127" i="44" s="1"/>
  <c r="A128" i="44" s="1"/>
  <c r="A129" i="44" s="1"/>
  <c r="A130" i="44" s="1"/>
  <c r="A131" i="44" s="1"/>
  <c r="A132" i="44" s="1"/>
  <c r="A133" i="44" s="1"/>
  <c r="A134" i="44" s="1"/>
  <c r="A135" i="44" s="1"/>
  <c r="A136" i="44" s="1"/>
  <c r="A137" i="44" s="1"/>
  <c r="A138" i="44" s="1"/>
  <c r="A139" i="44" s="1"/>
  <c r="A141" i="44" s="1"/>
  <c r="A142" i="44" s="1"/>
  <c r="A143" i="44" s="1"/>
  <c r="A144" i="44" s="1"/>
  <c r="A145" i="44" s="1"/>
  <c r="A146" i="44" s="1"/>
  <c r="A147" i="44" s="1"/>
  <c r="A148" i="44" s="1"/>
  <c r="A149" i="44" s="1"/>
  <c r="A150" i="44" s="1"/>
  <c r="A151" i="44" s="1"/>
  <c r="A153" i="44" s="1"/>
  <c r="F13" i="44"/>
  <c r="F11" i="44"/>
  <c r="H11" i="44" s="1"/>
  <c r="I82" i="43"/>
  <c r="I80" i="48" l="1"/>
  <c r="I86" i="48"/>
  <c r="I77" i="48"/>
  <c r="H14" i="44"/>
  <c r="H19" i="44"/>
  <c r="H37" i="44"/>
  <c r="H117" i="44"/>
  <c r="H158" i="44"/>
  <c r="H164" i="44"/>
  <c r="H13" i="44"/>
  <c r="H41" i="44"/>
  <c r="H80" i="44"/>
  <c r="H85" i="44"/>
  <c r="H92" i="44"/>
  <c r="H141" i="44"/>
  <c r="H147" i="44"/>
  <c r="H151" i="44"/>
  <c r="H154" i="44"/>
  <c r="H162" i="44"/>
  <c r="H166" i="44"/>
  <c r="H11" i="46"/>
  <c r="F15" i="46"/>
  <c r="F16" i="46"/>
  <c r="F17" i="46"/>
  <c r="F20" i="46"/>
  <c r="F21" i="46"/>
  <c r="F22" i="46"/>
  <c r="H22" i="46" s="1"/>
  <c r="F23" i="46"/>
  <c r="F25" i="46"/>
  <c r="F27" i="46"/>
  <c r="F29" i="46"/>
  <c r="H29" i="46" s="1"/>
  <c r="F30" i="46"/>
  <c r="H30" i="46" s="1"/>
  <c r="F31" i="46"/>
  <c r="F32" i="46"/>
  <c r="F33" i="46"/>
  <c r="F34" i="46"/>
  <c r="F35" i="46"/>
  <c r="F38" i="46"/>
  <c r="F39" i="46"/>
  <c r="H39" i="46" s="1"/>
  <c r="F42" i="46"/>
  <c r="F43" i="46"/>
  <c r="F45" i="46"/>
  <c r="H45" i="46" s="1"/>
  <c r="F46" i="46"/>
  <c r="F47" i="46"/>
  <c r="F48" i="46"/>
  <c r="F50" i="46"/>
  <c r="H50" i="46" s="1"/>
  <c r="F51" i="46"/>
  <c r="F52" i="46"/>
  <c r="F53" i="46"/>
  <c r="F54" i="46"/>
  <c r="F55" i="46"/>
  <c r="F57" i="46"/>
  <c r="H57" i="46" s="1"/>
  <c r="F58" i="46"/>
  <c r="F59" i="46"/>
  <c r="F60" i="46"/>
  <c r="H60" i="46" s="1"/>
  <c r="F61" i="46"/>
  <c r="F62" i="46"/>
  <c r="F63" i="46"/>
  <c r="F64" i="46"/>
  <c r="F65" i="46"/>
  <c r="F66" i="46"/>
  <c r="F67" i="46"/>
  <c r="F68" i="46"/>
  <c r="F69" i="46"/>
  <c r="F70" i="46"/>
  <c r="F72" i="46"/>
  <c r="F73" i="46"/>
  <c r="F74" i="46"/>
  <c r="F75" i="46"/>
  <c r="F76" i="46"/>
  <c r="F77" i="46"/>
  <c r="F78" i="46"/>
  <c r="F81" i="46"/>
  <c r="H83" i="46"/>
  <c r="F87" i="46"/>
  <c r="H87" i="46" s="1"/>
  <c r="F88" i="46"/>
  <c r="F89" i="46"/>
  <c r="F90" i="46"/>
  <c r="F91" i="46"/>
  <c r="F95" i="46"/>
  <c r="F96" i="46"/>
  <c r="F97" i="46"/>
  <c r="F98" i="46"/>
  <c r="F99" i="46"/>
  <c r="F100" i="46"/>
  <c r="F101" i="46"/>
  <c r="F102" i="46"/>
  <c r="F103" i="46"/>
  <c r="F104" i="46"/>
  <c r="F105" i="46"/>
  <c r="H106" i="46"/>
  <c r="H107" i="46"/>
  <c r="H108" i="46"/>
  <c r="F109" i="46"/>
  <c r="H110" i="46"/>
  <c r="H111" i="46"/>
  <c r="F112" i="46"/>
  <c r="F113" i="46"/>
  <c r="F114" i="46"/>
  <c r="F115" i="46"/>
  <c r="F118" i="46"/>
  <c r="H119" i="46"/>
  <c r="F120" i="46"/>
  <c r="H121" i="46"/>
  <c r="H122" i="46"/>
  <c r="H123" i="46"/>
  <c r="H124" i="46"/>
  <c r="H125" i="46"/>
  <c r="H126" i="46"/>
  <c r="H127" i="46"/>
  <c r="H128" i="46"/>
  <c r="F129" i="46"/>
  <c r="H130" i="46"/>
  <c r="F131" i="46"/>
  <c r="H132" i="46"/>
  <c r="F133" i="46"/>
  <c r="H134" i="46"/>
  <c r="H135" i="46"/>
  <c r="H136" i="46"/>
  <c r="H137" i="46"/>
  <c r="H138" i="46"/>
  <c r="F139" i="46"/>
  <c r="H139" i="46" s="1"/>
  <c r="F142" i="46"/>
  <c r="F143" i="46"/>
  <c r="H143" i="46" s="1"/>
  <c r="F144" i="46"/>
  <c r="F145" i="46"/>
  <c r="F146" i="46"/>
  <c r="F148" i="46"/>
  <c r="F149" i="46"/>
  <c r="F153" i="46"/>
  <c r="H153" i="46" s="1"/>
  <c r="F155" i="46"/>
  <c r="F156" i="46"/>
  <c r="F159" i="46"/>
  <c r="F160" i="46"/>
  <c r="F15" i="44"/>
  <c r="H15" i="44" s="1"/>
  <c r="F16" i="44"/>
  <c r="H16" i="44" s="1"/>
  <c r="F17" i="44"/>
  <c r="H17" i="44" s="1"/>
  <c r="F20" i="44"/>
  <c r="H20" i="44" s="1"/>
  <c r="F21" i="44"/>
  <c r="H21" i="44" s="1"/>
  <c r="F22" i="44"/>
  <c r="F23" i="44"/>
  <c r="H23" i="44" s="1"/>
  <c r="F25" i="44"/>
  <c r="H25" i="44" s="1"/>
  <c r="F27" i="44"/>
  <c r="H27" i="44" s="1"/>
  <c r="F29" i="44"/>
  <c r="F30" i="44"/>
  <c r="F31" i="44"/>
  <c r="H31" i="44" s="1"/>
  <c r="F32" i="44"/>
  <c r="H32" i="44" s="1"/>
  <c r="F33" i="44"/>
  <c r="H33" i="44" s="1"/>
  <c r="F34" i="44"/>
  <c r="H34" i="44" s="1"/>
  <c r="F35" i="44"/>
  <c r="H35" i="44" s="1"/>
  <c r="F38" i="44"/>
  <c r="H38" i="44" s="1"/>
  <c r="F39" i="44"/>
  <c r="F42" i="44"/>
  <c r="H42" i="44" s="1"/>
  <c r="F43" i="44"/>
  <c r="H43" i="44" s="1"/>
  <c r="F45" i="44"/>
  <c r="F46" i="44"/>
  <c r="H46" i="44" s="1"/>
  <c r="F47" i="44"/>
  <c r="H47" i="44" s="1"/>
  <c r="F48" i="44"/>
  <c r="H48" i="44" s="1"/>
  <c r="F50" i="44"/>
  <c r="F51" i="44"/>
  <c r="H51" i="44" s="1"/>
  <c r="F52" i="44"/>
  <c r="H52" i="44" s="1"/>
  <c r="F53" i="44"/>
  <c r="H53" i="44" s="1"/>
  <c r="F54" i="44"/>
  <c r="H54" i="44" s="1"/>
  <c r="F55" i="44"/>
  <c r="H55" i="44" s="1"/>
  <c r="F57" i="44"/>
  <c r="F58" i="44"/>
  <c r="H58" i="44" s="1"/>
  <c r="F59" i="44"/>
  <c r="H59" i="44" s="1"/>
  <c r="F60" i="44"/>
  <c r="F61" i="44"/>
  <c r="H61" i="44" s="1"/>
  <c r="F62" i="44"/>
  <c r="H62" i="44" s="1"/>
  <c r="F63" i="44"/>
  <c r="H63" i="44" s="1"/>
  <c r="F64" i="44"/>
  <c r="H64" i="44" s="1"/>
  <c r="F65" i="44"/>
  <c r="H65" i="44" s="1"/>
  <c r="F66" i="44"/>
  <c r="H66" i="44" s="1"/>
  <c r="F67" i="44"/>
  <c r="H67" i="44" s="1"/>
  <c r="F68" i="44"/>
  <c r="H68" i="44" s="1"/>
  <c r="F69" i="44"/>
  <c r="H69" i="44" s="1"/>
  <c r="F70" i="44"/>
  <c r="H70" i="44" s="1"/>
  <c r="F72" i="44"/>
  <c r="H72" i="44" s="1"/>
  <c r="F73" i="44"/>
  <c r="H73" i="44" s="1"/>
  <c r="F74" i="44"/>
  <c r="H74" i="44" s="1"/>
  <c r="F75" i="44"/>
  <c r="H75" i="44" s="1"/>
  <c r="F76" i="44"/>
  <c r="H76" i="44" s="1"/>
  <c r="F77" i="44"/>
  <c r="H77" i="44" s="1"/>
  <c r="F78" i="44"/>
  <c r="H78" i="44" s="1"/>
  <c r="F81" i="44"/>
  <c r="H81" i="44" s="1"/>
  <c r="F87" i="44"/>
  <c r="F88" i="44"/>
  <c r="H88" i="44" s="1"/>
  <c r="F89" i="44"/>
  <c r="H89" i="44" s="1"/>
  <c r="F90" i="44"/>
  <c r="H90" i="44" s="1"/>
  <c r="F91" i="44"/>
  <c r="H91" i="44" s="1"/>
  <c r="F95" i="44"/>
  <c r="H95" i="44" s="1"/>
  <c r="F96" i="44"/>
  <c r="H96" i="44" s="1"/>
  <c r="F97" i="44"/>
  <c r="H97" i="44" s="1"/>
  <c r="F98" i="44"/>
  <c r="H98" i="44" s="1"/>
  <c r="F99" i="44"/>
  <c r="H99" i="44" s="1"/>
  <c r="F100" i="44"/>
  <c r="H100" i="44" s="1"/>
  <c r="F101" i="44"/>
  <c r="H101" i="44" s="1"/>
  <c r="F102" i="44"/>
  <c r="H102" i="44" s="1"/>
  <c r="F103" i="44"/>
  <c r="H103" i="44" s="1"/>
  <c r="F104" i="44"/>
  <c r="H104" i="44" s="1"/>
  <c r="F105" i="44"/>
  <c r="H105" i="44" s="1"/>
  <c r="F109" i="44"/>
  <c r="H109" i="44" s="1"/>
  <c r="F112" i="44"/>
  <c r="H112" i="44" s="1"/>
  <c r="F113" i="44"/>
  <c r="H113" i="44" s="1"/>
  <c r="F114" i="44"/>
  <c r="H114" i="44" s="1"/>
  <c r="F115" i="44"/>
  <c r="H115" i="44" s="1"/>
  <c r="F118" i="44"/>
  <c r="H118" i="44" s="1"/>
  <c r="F120" i="44"/>
  <c r="H120" i="44" s="1"/>
  <c r="F129" i="44"/>
  <c r="H129" i="44" s="1"/>
  <c r="F131" i="44"/>
  <c r="H131" i="44" s="1"/>
  <c r="F133" i="44"/>
  <c r="H133" i="44" s="1"/>
  <c r="F139" i="44"/>
  <c r="F142" i="44"/>
  <c r="H142" i="44" s="1"/>
  <c r="F143" i="44"/>
  <c r="F144" i="44"/>
  <c r="H144" i="44" s="1"/>
  <c r="F145" i="44"/>
  <c r="H145" i="44" s="1"/>
  <c r="F146" i="44"/>
  <c r="H146" i="44" s="1"/>
  <c r="F148" i="44"/>
  <c r="H148" i="44" s="1"/>
  <c r="F149" i="44"/>
  <c r="H149" i="44" s="1"/>
  <c r="F153" i="44"/>
  <c r="F155" i="44"/>
  <c r="H155" i="44" s="1"/>
  <c r="F156" i="44"/>
  <c r="H156" i="44" s="1"/>
  <c r="F159" i="44"/>
  <c r="H159" i="44" s="1"/>
  <c r="F160" i="44"/>
  <c r="H160" i="44" s="1"/>
  <c r="F11" i="43"/>
  <c r="I11" i="43" s="1"/>
  <c r="F166" i="43"/>
  <c r="I166" i="43" s="1"/>
  <c r="F164" i="43"/>
  <c r="I164" i="43" s="1"/>
  <c r="F162" i="43"/>
  <c r="I162" i="43" s="1"/>
  <c r="F154" i="43"/>
  <c r="I154" i="43" s="1"/>
  <c r="F151" i="43"/>
  <c r="I151" i="43" s="1"/>
  <c r="F150" i="43"/>
  <c r="I150" i="43" s="1"/>
  <c r="F141" i="43"/>
  <c r="I141" i="43" s="1"/>
  <c r="F138" i="43"/>
  <c r="F137" i="43"/>
  <c r="F136" i="43"/>
  <c r="F135" i="43"/>
  <c r="F134" i="43"/>
  <c r="F132" i="43"/>
  <c r="F130" i="43"/>
  <c r="F128" i="43"/>
  <c r="F127" i="43"/>
  <c r="F126" i="43"/>
  <c r="F125" i="43"/>
  <c r="F124" i="43"/>
  <c r="F123" i="43"/>
  <c r="F122" i="43"/>
  <c r="F121" i="43"/>
  <c r="F119" i="43"/>
  <c r="F117" i="43"/>
  <c r="I117" i="43" s="1"/>
  <c r="F111" i="43"/>
  <c r="F110" i="43"/>
  <c r="F108" i="43"/>
  <c r="F107" i="43"/>
  <c r="F106" i="43"/>
  <c r="F94" i="43"/>
  <c r="I94" i="43" s="1"/>
  <c r="F92" i="43"/>
  <c r="I92" i="43" s="1"/>
  <c r="F83" i="43"/>
  <c r="F41" i="43"/>
  <c r="I41" i="43" s="1"/>
  <c r="F37" i="43"/>
  <c r="I37" i="43" s="1"/>
  <c r="F19" i="43"/>
  <c r="I19" i="43" s="1"/>
  <c r="F14" i="43"/>
  <c r="I14" i="43" s="1"/>
  <c r="F13" i="43"/>
  <c r="I13" i="43" s="1"/>
  <c r="I106" i="43" l="1"/>
  <c r="I108" i="43"/>
  <c r="I111" i="43"/>
  <c r="I119" i="43"/>
  <c r="I122" i="43"/>
  <c r="I124" i="43"/>
  <c r="I126" i="43"/>
  <c r="I128" i="43"/>
  <c r="I132" i="43"/>
  <c r="I135" i="43"/>
  <c r="I137" i="43"/>
  <c r="I83" i="43"/>
  <c r="I107" i="43"/>
  <c r="I110" i="43"/>
  <c r="I121" i="43"/>
  <c r="I123" i="43"/>
  <c r="I125" i="43"/>
  <c r="I127" i="43"/>
  <c r="I130" i="43"/>
  <c r="I134" i="43"/>
  <c r="I136" i="43"/>
  <c r="I138" i="43"/>
  <c r="H153" i="44"/>
  <c r="H143" i="44"/>
  <c r="H139" i="44"/>
  <c r="H87" i="44"/>
  <c r="H60" i="44"/>
  <c r="H57" i="44"/>
  <c r="H50" i="44"/>
  <c r="H45" i="44"/>
  <c r="H39" i="44"/>
  <c r="H30" i="44"/>
  <c r="H29" i="44"/>
  <c r="H22" i="44"/>
  <c r="H160" i="46"/>
  <c r="H159" i="46"/>
  <c r="H156" i="46"/>
  <c r="H155" i="46"/>
  <c r="H149" i="46"/>
  <c r="H148" i="46"/>
  <c r="H146" i="46"/>
  <c r="H145" i="46"/>
  <c r="H144" i="46"/>
  <c r="H142" i="46"/>
  <c r="H133" i="46"/>
  <c r="H131" i="46"/>
  <c r="H129" i="46"/>
  <c r="H120" i="46"/>
  <c r="H118" i="46"/>
  <c r="H115" i="46"/>
  <c r="H114" i="46"/>
  <c r="H113" i="46"/>
  <c r="H112" i="46"/>
  <c r="H109" i="46"/>
  <c r="H105" i="46"/>
  <c r="H104" i="46"/>
  <c r="H103" i="46"/>
  <c r="H102" i="46"/>
  <c r="H101" i="46"/>
  <c r="H100" i="46"/>
  <c r="H99" i="46"/>
  <c r="H98" i="46"/>
  <c r="H97" i="46"/>
  <c r="H96" i="46"/>
  <c r="H95" i="46"/>
  <c r="H91" i="46"/>
  <c r="H90" i="46"/>
  <c r="H89" i="46"/>
  <c r="H88" i="46"/>
  <c r="H81" i="46"/>
  <c r="H78" i="46"/>
  <c r="H77" i="46"/>
  <c r="H76" i="46"/>
  <c r="H75" i="46"/>
  <c r="H74" i="46"/>
  <c r="H73" i="46"/>
  <c r="H72" i="46"/>
  <c r="H70" i="46"/>
  <c r="H69" i="46"/>
  <c r="H68" i="46"/>
  <c r="H67" i="46"/>
  <c r="H66" i="46"/>
  <c r="H65" i="46"/>
  <c r="H64" i="46"/>
  <c r="H63" i="46"/>
  <c r="H62" i="46"/>
  <c r="H61" i="46"/>
  <c r="H59" i="46"/>
  <c r="H58" i="46"/>
  <c r="H55" i="46"/>
  <c r="H54" i="46"/>
  <c r="H53" i="46"/>
  <c r="H52" i="46"/>
  <c r="H51" i="46"/>
  <c r="H48" i="46"/>
  <c r="H47" i="46"/>
  <c r="H46" i="46"/>
  <c r="H43" i="46"/>
  <c r="H42" i="46"/>
  <c r="H38" i="46"/>
  <c r="H35" i="46"/>
  <c r="H34" i="46"/>
  <c r="H33" i="46"/>
  <c r="H32" i="46"/>
  <c r="H31" i="46"/>
  <c r="H27" i="46"/>
  <c r="H25" i="46"/>
  <c r="H23" i="46"/>
  <c r="H21" i="46"/>
  <c r="H20" i="46"/>
  <c r="H17" i="46"/>
  <c r="H16" i="46"/>
  <c r="H15" i="46"/>
  <c r="C160" i="43"/>
  <c r="F160" i="43" s="1"/>
  <c r="C159" i="43"/>
  <c r="F159" i="43" s="1"/>
  <c r="C158" i="43"/>
  <c r="C156" i="43"/>
  <c r="F156" i="43" s="1"/>
  <c r="C155" i="43"/>
  <c r="F155" i="43" s="1"/>
  <c r="A155" i="43"/>
  <c r="A156" i="43" s="1"/>
  <c r="A158" i="43" s="1"/>
  <c r="A159" i="43" s="1"/>
  <c r="A160" i="43" s="1"/>
  <c r="A162" i="43" s="1"/>
  <c r="A164" i="43" s="1"/>
  <c r="A166" i="43" s="1"/>
  <c r="C153" i="43"/>
  <c r="F153" i="43" s="1"/>
  <c r="I153" i="43" s="1"/>
  <c r="C149" i="43"/>
  <c r="F149" i="43" s="1"/>
  <c r="C148" i="43"/>
  <c r="F148" i="43" s="1"/>
  <c r="C147" i="43"/>
  <c r="C146" i="43"/>
  <c r="F146" i="43" s="1"/>
  <c r="C145" i="43"/>
  <c r="F145" i="43" s="1"/>
  <c r="C144" i="43"/>
  <c r="F144" i="43" s="1"/>
  <c r="C143" i="43"/>
  <c r="F143" i="43" s="1"/>
  <c r="I143" i="43" s="1"/>
  <c r="C142" i="43"/>
  <c r="F142" i="43" s="1"/>
  <c r="C139" i="43"/>
  <c r="F139" i="43" s="1"/>
  <c r="I139" i="43" s="1"/>
  <c r="C133" i="43"/>
  <c r="F133" i="43" s="1"/>
  <c r="C131" i="43"/>
  <c r="F131" i="43" s="1"/>
  <c r="C129" i="43"/>
  <c r="F129" i="43" s="1"/>
  <c r="C120" i="43"/>
  <c r="F120" i="43" s="1"/>
  <c r="C118" i="43"/>
  <c r="F118" i="43" s="1"/>
  <c r="C115" i="43"/>
  <c r="C114" i="43"/>
  <c r="F114" i="43" s="1"/>
  <c r="C113" i="43"/>
  <c r="F113" i="43" s="1"/>
  <c r="C112" i="43"/>
  <c r="F112" i="43" s="1"/>
  <c r="C109" i="43"/>
  <c r="F109" i="43" s="1"/>
  <c r="C105" i="43"/>
  <c r="F105" i="43" s="1"/>
  <c r="C104" i="43"/>
  <c r="F104" i="43" s="1"/>
  <c r="C103" i="43"/>
  <c r="F103" i="43" s="1"/>
  <c r="C102" i="43"/>
  <c r="F102" i="43" s="1"/>
  <c r="C101" i="43"/>
  <c r="F101" i="43" s="1"/>
  <c r="C100" i="43"/>
  <c r="F100" i="43" s="1"/>
  <c r="C99" i="43"/>
  <c r="F99" i="43" s="1"/>
  <c r="C98" i="43"/>
  <c r="F98" i="43" s="1"/>
  <c r="C97" i="43"/>
  <c r="F97" i="43" s="1"/>
  <c r="C96" i="43"/>
  <c r="F96" i="43" s="1"/>
  <c r="C95" i="43"/>
  <c r="F95" i="43" s="1"/>
  <c r="C91" i="43"/>
  <c r="F91" i="43" s="1"/>
  <c r="C90" i="43"/>
  <c r="F90" i="43" s="1"/>
  <c r="C89" i="43"/>
  <c r="F89" i="43" s="1"/>
  <c r="C88" i="43"/>
  <c r="F88" i="43" s="1"/>
  <c r="C87" i="43"/>
  <c r="F87" i="43" s="1"/>
  <c r="I87" i="43" s="1"/>
  <c r="C85" i="43"/>
  <c r="C82" i="43"/>
  <c r="C81" i="43"/>
  <c r="F81" i="43" s="1"/>
  <c r="C80" i="43"/>
  <c r="C78" i="43"/>
  <c r="F78" i="43" s="1"/>
  <c r="C77" i="43"/>
  <c r="F77" i="43" s="1"/>
  <c r="C76" i="43"/>
  <c r="F76" i="43" s="1"/>
  <c r="C75" i="43"/>
  <c r="F75" i="43" s="1"/>
  <c r="C74" i="43"/>
  <c r="F74" i="43" s="1"/>
  <c r="C73" i="43"/>
  <c r="F73" i="43" s="1"/>
  <c r="C72" i="43"/>
  <c r="F72" i="43" s="1"/>
  <c r="C70" i="43"/>
  <c r="F70" i="43" s="1"/>
  <c r="C69" i="43"/>
  <c r="F69" i="43" s="1"/>
  <c r="C68" i="43"/>
  <c r="F68" i="43" s="1"/>
  <c r="C67" i="43"/>
  <c r="F67" i="43" s="1"/>
  <c r="C66" i="43"/>
  <c r="F66" i="43" s="1"/>
  <c r="C65" i="43"/>
  <c r="F65" i="43" s="1"/>
  <c r="C64" i="43"/>
  <c r="F64" i="43" s="1"/>
  <c r="C63" i="43"/>
  <c r="F63" i="43" s="1"/>
  <c r="C62" i="43"/>
  <c r="F62" i="43" s="1"/>
  <c r="C61" i="43"/>
  <c r="F61" i="43" s="1"/>
  <c r="C60" i="43"/>
  <c r="F60" i="43" s="1"/>
  <c r="I60" i="43" s="1"/>
  <c r="C59" i="43"/>
  <c r="F59" i="43" s="1"/>
  <c r="C58" i="43"/>
  <c r="F58" i="43" s="1"/>
  <c r="C57" i="43"/>
  <c r="F57" i="43" s="1"/>
  <c r="I57" i="43" s="1"/>
  <c r="C55" i="43"/>
  <c r="F55" i="43" s="1"/>
  <c r="C54" i="43"/>
  <c r="F54" i="43" s="1"/>
  <c r="C53" i="43"/>
  <c r="F53" i="43" s="1"/>
  <c r="C52" i="43"/>
  <c r="F52" i="43" s="1"/>
  <c r="C51" i="43"/>
  <c r="F51" i="43" s="1"/>
  <c r="C50" i="43"/>
  <c r="F50" i="43" s="1"/>
  <c r="I50" i="43" s="1"/>
  <c r="C48" i="43"/>
  <c r="F48" i="43" s="1"/>
  <c r="C47" i="43"/>
  <c r="F47" i="43" s="1"/>
  <c r="C46" i="43"/>
  <c r="F46" i="43" s="1"/>
  <c r="C45" i="43"/>
  <c r="F45" i="43" s="1"/>
  <c r="I45" i="43" s="1"/>
  <c r="C43" i="43"/>
  <c r="F43" i="43" s="1"/>
  <c r="C42" i="43"/>
  <c r="F42" i="43" s="1"/>
  <c r="C39" i="43"/>
  <c r="F39" i="43" s="1"/>
  <c r="I39" i="43" s="1"/>
  <c r="C38" i="43"/>
  <c r="F38" i="43" s="1"/>
  <c r="C35" i="43"/>
  <c r="F35" i="43" s="1"/>
  <c r="C34" i="43"/>
  <c r="F34" i="43" s="1"/>
  <c r="C33" i="43"/>
  <c r="F33" i="43" s="1"/>
  <c r="C32" i="43"/>
  <c r="F32" i="43" s="1"/>
  <c r="C31" i="43"/>
  <c r="F31" i="43" s="1"/>
  <c r="C30" i="43"/>
  <c r="F30" i="43" s="1"/>
  <c r="I30" i="43" s="1"/>
  <c r="C29" i="43"/>
  <c r="F29" i="43" s="1"/>
  <c r="I29" i="43" s="1"/>
  <c r="C27" i="43"/>
  <c r="F27" i="43" s="1"/>
  <c r="C25" i="43"/>
  <c r="F25" i="43" s="1"/>
  <c r="C23" i="43"/>
  <c r="F23" i="43" s="1"/>
  <c r="C22" i="43"/>
  <c r="F22" i="43" s="1"/>
  <c r="I22" i="43" s="1"/>
  <c r="C21" i="43"/>
  <c r="F21" i="43" s="1"/>
  <c r="C20" i="43"/>
  <c r="F20" i="43" s="1"/>
  <c r="C17" i="43"/>
  <c r="F17" i="43" s="1"/>
  <c r="C16" i="43"/>
  <c r="F16" i="43" s="1"/>
  <c r="C15" i="43"/>
  <c r="F15" i="43" s="1"/>
  <c r="A14" i="43"/>
  <c r="A15" i="43" s="1"/>
  <c r="A16" i="43" s="1"/>
  <c r="A17" i="43" s="1"/>
  <c r="A19" i="43" s="1"/>
  <c r="A20" i="43" s="1"/>
  <c r="A21" i="43" s="1"/>
  <c r="A22" i="43" s="1"/>
  <c r="A23" i="43" s="1"/>
  <c r="A25" i="43" s="1"/>
  <c r="A27" i="43" s="1"/>
  <c r="A29" i="43" s="1"/>
  <c r="A30" i="43" s="1"/>
  <c r="A31" i="43" s="1"/>
  <c r="A32" i="43" s="1"/>
  <c r="A33" i="43" s="1"/>
  <c r="A34" i="43" s="1"/>
  <c r="A35" i="43" s="1"/>
  <c r="A37" i="43" s="1"/>
  <c r="A38" i="43" s="1"/>
  <c r="A39" i="43" s="1"/>
  <c r="A41" i="43" s="1"/>
  <c r="A42" i="43" s="1"/>
  <c r="A43" i="43" s="1"/>
  <c r="A45" i="43" s="1"/>
  <c r="A46" i="43" s="1"/>
  <c r="A47" i="43" s="1"/>
  <c r="A48" i="43" s="1"/>
  <c r="A50" i="43" s="1"/>
  <c r="A51" i="43" s="1"/>
  <c r="A52" i="43" s="1"/>
  <c r="A53" i="43" s="1"/>
  <c r="A54" i="43" s="1"/>
  <c r="A55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68" i="43" s="1"/>
  <c r="A69" i="43" s="1"/>
  <c r="A70" i="43" s="1"/>
  <c r="A13" i="37"/>
  <c r="H135" i="37"/>
  <c r="H115" i="37"/>
  <c r="C74" i="37"/>
  <c r="I15" i="43" l="1"/>
  <c r="I17" i="43"/>
  <c r="I20" i="43"/>
  <c r="I25" i="43"/>
  <c r="I31" i="43"/>
  <c r="I33" i="43"/>
  <c r="I35" i="43"/>
  <c r="I38" i="43"/>
  <c r="I43" i="43"/>
  <c r="I46" i="43"/>
  <c r="I48" i="43"/>
  <c r="I51" i="43"/>
  <c r="I53" i="43"/>
  <c r="I55" i="43"/>
  <c r="I58" i="43"/>
  <c r="I62" i="43"/>
  <c r="I64" i="43"/>
  <c r="I66" i="43"/>
  <c r="I68" i="43"/>
  <c r="I70" i="43"/>
  <c r="I73" i="43"/>
  <c r="I75" i="43"/>
  <c r="I77" i="43"/>
  <c r="I81" i="43"/>
  <c r="I88" i="43"/>
  <c r="I90" i="43"/>
  <c r="I95" i="43"/>
  <c r="I97" i="43"/>
  <c r="I99" i="43"/>
  <c r="I101" i="43"/>
  <c r="I103" i="43"/>
  <c r="I105" i="43"/>
  <c r="I109" i="43"/>
  <c r="I113" i="43"/>
  <c r="I118" i="43"/>
  <c r="I120" i="43"/>
  <c r="I142" i="43"/>
  <c r="I144" i="43"/>
  <c r="I146" i="43"/>
  <c r="I149" i="43"/>
  <c r="I155" i="43"/>
  <c r="I159" i="43"/>
  <c r="I16" i="43"/>
  <c r="I21" i="43"/>
  <c r="I23" i="43"/>
  <c r="I27" i="43"/>
  <c r="I32" i="43"/>
  <c r="I34" i="43"/>
  <c r="I42" i="43"/>
  <c r="I47" i="43"/>
  <c r="I52" i="43"/>
  <c r="I54" i="43"/>
  <c r="I59" i="43"/>
  <c r="I61" i="43"/>
  <c r="I63" i="43"/>
  <c r="I65" i="43"/>
  <c r="I67" i="43"/>
  <c r="I69" i="43"/>
  <c r="I72" i="43"/>
  <c r="I74" i="43"/>
  <c r="I76" i="43"/>
  <c r="I78" i="43"/>
  <c r="I89" i="43"/>
  <c r="I91" i="43"/>
  <c r="I96" i="43"/>
  <c r="I98" i="43"/>
  <c r="I100" i="43"/>
  <c r="I102" i="43"/>
  <c r="I104" i="43"/>
  <c r="I112" i="43"/>
  <c r="I114" i="43"/>
  <c r="I129" i="43"/>
  <c r="I131" i="43"/>
  <c r="I133" i="43"/>
  <c r="I145" i="43"/>
  <c r="I148" i="43"/>
  <c r="I156" i="43"/>
  <c r="I160" i="43"/>
  <c r="A72" i="43"/>
  <c r="A73" i="43" s="1"/>
  <c r="A74" i="43" s="1"/>
  <c r="A75" i="43" s="1"/>
  <c r="A76" i="43" s="1"/>
  <c r="F80" i="43"/>
  <c r="I80" i="43" s="1"/>
  <c r="F85" i="43"/>
  <c r="F115" i="43"/>
  <c r="F147" i="43"/>
  <c r="F158" i="43"/>
  <c r="H135" i="40"/>
  <c r="H115" i="40"/>
  <c r="H82" i="40"/>
  <c r="F166" i="40"/>
  <c r="F164" i="40"/>
  <c r="F162" i="40"/>
  <c r="C160" i="40"/>
  <c r="C159" i="40"/>
  <c r="C158" i="40"/>
  <c r="F158" i="40" s="1"/>
  <c r="C156" i="40"/>
  <c r="C155" i="40"/>
  <c r="A155" i="40"/>
  <c r="A156" i="40" s="1"/>
  <c r="A158" i="40" s="1"/>
  <c r="A159" i="40" s="1"/>
  <c r="A160" i="40" s="1"/>
  <c r="A162" i="40" s="1"/>
  <c r="A164" i="40" s="1"/>
  <c r="A166" i="40" s="1"/>
  <c r="F154" i="40"/>
  <c r="C153" i="40"/>
  <c r="F151" i="40"/>
  <c r="F150" i="40"/>
  <c r="C149" i="40"/>
  <c r="C148" i="40"/>
  <c r="C147" i="40"/>
  <c r="F147" i="40" s="1"/>
  <c r="C146" i="40"/>
  <c r="C145" i="40"/>
  <c r="C144" i="40"/>
  <c r="C143" i="40"/>
  <c r="C142" i="40"/>
  <c r="F141" i="40"/>
  <c r="C139" i="40"/>
  <c r="F138" i="40"/>
  <c r="H138" i="40" s="1"/>
  <c r="F137" i="40"/>
  <c r="H137" i="40" s="1"/>
  <c r="F136" i="40"/>
  <c r="H136" i="40" s="1"/>
  <c r="F134" i="40"/>
  <c r="H134" i="40" s="1"/>
  <c r="C133" i="40"/>
  <c r="F132" i="40"/>
  <c r="H132" i="40" s="1"/>
  <c r="C131" i="40"/>
  <c r="F130" i="40"/>
  <c r="H130" i="40" s="1"/>
  <c r="C129" i="40"/>
  <c r="F128" i="40"/>
  <c r="H128" i="40" s="1"/>
  <c r="F127" i="40"/>
  <c r="H127" i="40" s="1"/>
  <c r="F126" i="40"/>
  <c r="H126" i="40" s="1"/>
  <c r="F125" i="40"/>
  <c r="H125" i="40" s="1"/>
  <c r="F124" i="40"/>
  <c r="H124" i="40" s="1"/>
  <c r="F123" i="40"/>
  <c r="H123" i="40" s="1"/>
  <c r="F122" i="40"/>
  <c r="H122" i="40" s="1"/>
  <c r="F121" i="40"/>
  <c r="H121" i="40" s="1"/>
  <c r="C120" i="40"/>
  <c r="F119" i="40"/>
  <c r="H119" i="40" s="1"/>
  <c r="C118" i="40"/>
  <c r="F117" i="40"/>
  <c r="C115" i="40"/>
  <c r="C114" i="40"/>
  <c r="C113" i="40"/>
  <c r="C112" i="40"/>
  <c r="F111" i="40"/>
  <c r="H111" i="40" s="1"/>
  <c r="F110" i="40"/>
  <c r="H110" i="40" s="1"/>
  <c r="C109" i="40"/>
  <c r="F108" i="40"/>
  <c r="H108" i="40" s="1"/>
  <c r="F107" i="40"/>
  <c r="H107" i="40" s="1"/>
  <c r="F106" i="40"/>
  <c r="H106" i="40" s="1"/>
  <c r="C105" i="40"/>
  <c r="C104" i="40"/>
  <c r="C103" i="40"/>
  <c r="C102" i="40"/>
  <c r="C101" i="40"/>
  <c r="C100" i="40"/>
  <c r="C99" i="40"/>
  <c r="C98" i="40"/>
  <c r="C97" i="40"/>
  <c r="C96" i="40"/>
  <c r="C95" i="40"/>
  <c r="F94" i="40"/>
  <c r="F92" i="40"/>
  <c r="C91" i="40"/>
  <c r="C90" i="40"/>
  <c r="C89" i="40"/>
  <c r="C88" i="40"/>
  <c r="C87" i="40"/>
  <c r="C85" i="40"/>
  <c r="F85" i="40" s="1"/>
  <c r="F83" i="40"/>
  <c r="H83" i="40" s="1"/>
  <c r="C82" i="40"/>
  <c r="C81" i="40"/>
  <c r="C80" i="40"/>
  <c r="F80" i="40" s="1"/>
  <c r="C78" i="40"/>
  <c r="C77" i="40"/>
  <c r="C76" i="40"/>
  <c r="C75" i="40"/>
  <c r="C74" i="40"/>
  <c r="C73" i="40"/>
  <c r="C72" i="40"/>
  <c r="C70" i="40"/>
  <c r="C69" i="40"/>
  <c r="C68" i="40"/>
  <c r="C67" i="40"/>
  <c r="C66" i="40"/>
  <c r="C65" i="40"/>
  <c r="C64" i="40"/>
  <c r="C63" i="40"/>
  <c r="C62" i="40"/>
  <c r="C61" i="40"/>
  <c r="C60" i="40"/>
  <c r="C59" i="40"/>
  <c r="C58" i="40"/>
  <c r="C57" i="40"/>
  <c r="C55" i="40"/>
  <c r="C54" i="40"/>
  <c r="C53" i="40"/>
  <c r="C52" i="40"/>
  <c r="C51" i="40"/>
  <c r="C50" i="40"/>
  <c r="C48" i="40"/>
  <c r="C47" i="40"/>
  <c r="C46" i="40"/>
  <c r="C45" i="40"/>
  <c r="C43" i="40"/>
  <c r="C42" i="40"/>
  <c r="F41" i="40"/>
  <c r="C39" i="40"/>
  <c r="C38" i="40"/>
  <c r="F37" i="40"/>
  <c r="C35" i="40"/>
  <c r="C34" i="40"/>
  <c r="C33" i="40"/>
  <c r="C32" i="40"/>
  <c r="C31" i="40"/>
  <c r="C30" i="40"/>
  <c r="C29" i="40"/>
  <c r="C27" i="40"/>
  <c r="C25" i="40"/>
  <c r="C23" i="40"/>
  <c r="C22" i="40"/>
  <c r="C21" i="40"/>
  <c r="C20" i="40"/>
  <c r="F19" i="40"/>
  <c r="C17" i="40"/>
  <c r="C16" i="40"/>
  <c r="C15" i="40"/>
  <c r="F14" i="40"/>
  <c r="A14" i="40"/>
  <c r="A15" i="40" s="1"/>
  <c r="A16" i="40" s="1"/>
  <c r="A17" i="40" s="1"/>
  <c r="A19" i="40" s="1"/>
  <c r="A20" i="40" s="1"/>
  <c r="A21" i="40" s="1"/>
  <c r="A22" i="40" s="1"/>
  <c r="A23" i="40" s="1"/>
  <c r="A25" i="40" s="1"/>
  <c r="A27" i="40" s="1"/>
  <c r="A29" i="40" s="1"/>
  <c r="A30" i="40" s="1"/>
  <c r="A31" i="40" s="1"/>
  <c r="A32" i="40" s="1"/>
  <c r="A33" i="40" s="1"/>
  <c r="A34" i="40" s="1"/>
  <c r="A35" i="40" s="1"/>
  <c r="A37" i="40" s="1"/>
  <c r="A38" i="40" s="1"/>
  <c r="A39" i="40" s="1"/>
  <c r="A41" i="40" s="1"/>
  <c r="A42" i="40" s="1"/>
  <c r="A43" i="40" s="1"/>
  <c r="A45" i="40" s="1"/>
  <c r="A46" i="40" s="1"/>
  <c r="A47" i="40" s="1"/>
  <c r="A48" i="40" s="1"/>
  <c r="A50" i="40" s="1"/>
  <c r="A51" i="40" s="1"/>
  <c r="A52" i="40" s="1"/>
  <c r="A53" i="40" s="1"/>
  <c r="A54" i="40" s="1"/>
  <c r="A55" i="40" s="1"/>
  <c r="A57" i="40" s="1"/>
  <c r="A58" i="40" s="1"/>
  <c r="A59" i="40" s="1"/>
  <c r="A60" i="40" s="1"/>
  <c r="A61" i="40" s="1"/>
  <c r="A62" i="40" s="1"/>
  <c r="A63" i="40" s="1"/>
  <c r="A64" i="40" s="1"/>
  <c r="A65" i="40" s="1"/>
  <c r="A66" i="40" s="1"/>
  <c r="A67" i="40" s="1"/>
  <c r="A68" i="40" s="1"/>
  <c r="A69" i="40" s="1"/>
  <c r="A70" i="40" s="1"/>
  <c r="A94" i="40" s="1"/>
  <c r="A72" i="40" s="1"/>
  <c r="A73" i="40" s="1"/>
  <c r="A74" i="40" s="1"/>
  <c r="A75" i="40" s="1"/>
  <c r="A76" i="40" s="1"/>
  <c r="A78" i="40" s="1"/>
  <c r="A80" i="40" s="1"/>
  <c r="A81" i="40" s="1"/>
  <c r="A82" i="40" s="1"/>
  <c r="A83" i="40" s="1"/>
  <c r="A85" i="40" s="1"/>
  <c r="A87" i="40" s="1"/>
  <c r="A88" i="40" s="1"/>
  <c r="A89" i="40" s="1"/>
  <c r="A90" i="40" s="1"/>
  <c r="A91" i="40" s="1"/>
  <c r="A92" i="40" s="1"/>
  <c r="A77" i="40" s="1"/>
  <c r="A95" i="40" s="1"/>
  <c r="A96" i="40" s="1"/>
  <c r="A97" i="40" s="1"/>
  <c r="A98" i="40" s="1"/>
  <c r="A99" i="40" s="1"/>
  <c r="A100" i="40" s="1"/>
  <c r="A101" i="40" s="1"/>
  <c r="A102" i="40" s="1"/>
  <c r="A103" i="40" s="1"/>
  <c r="A104" i="40" s="1"/>
  <c r="A105" i="40" s="1"/>
  <c r="A106" i="40" s="1"/>
  <c r="A107" i="40" s="1"/>
  <c r="A108" i="40" s="1"/>
  <c r="A109" i="40" s="1"/>
  <c r="A110" i="40" s="1"/>
  <c r="A111" i="40" s="1"/>
  <c r="A112" i="40" s="1"/>
  <c r="A113" i="40" s="1"/>
  <c r="A114" i="40" s="1"/>
  <c r="A115" i="40" s="1"/>
  <c r="A117" i="40" s="1"/>
  <c r="A118" i="40" s="1"/>
  <c r="A119" i="40" s="1"/>
  <c r="A120" i="40" s="1"/>
  <c r="A121" i="40" s="1"/>
  <c r="A122" i="40" s="1"/>
  <c r="A123" i="40" s="1"/>
  <c r="A124" i="40" s="1"/>
  <c r="A125" i="40" s="1"/>
  <c r="A126" i="40" s="1"/>
  <c r="A127" i="40" s="1"/>
  <c r="A128" i="40" s="1"/>
  <c r="A129" i="40" s="1"/>
  <c r="A130" i="40" s="1"/>
  <c r="A131" i="40" s="1"/>
  <c r="A132" i="40" s="1"/>
  <c r="A133" i="40" s="1"/>
  <c r="A134" i="40" s="1"/>
  <c r="A135" i="40" s="1"/>
  <c r="A136" i="40" s="1"/>
  <c r="A137" i="40" s="1"/>
  <c r="A138" i="40" s="1"/>
  <c r="A139" i="40" s="1"/>
  <c r="A141" i="40" s="1"/>
  <c r="A142" i="40" s="1"/>
  <c r="A143" i="40" s="1"/>
  <c r="A144" i="40" s="1"/>
  <c r="A145" i="40" s="1"/>
  <c r="A146" i="40" s="1"/>
  <c r="A147" i="40" s="1"/>
  <c r="A148" i="40" s="1"/>
  <c r="A149" i="40" s="1"/>
  <c r="A150" i="40" s="1"/>
  <c r="A151" i="40" s="1"/>
  <c r="A153" i="40" s="1"/>
  <c r="F13" i="40"/>
  <c r="F11" i="40"/>
  <c r="H11" i="40" s="1"/>
  <c r="I115" i="43" l="1"/>
  <c r="A77" i="43"/>
  <c r="A78" i="43" s="1"/>
  <c r="A80" i="43" s="1"/>
  <c r="A81" i="43" s="1"/>
  <c r="A82" i="43" s="1"/>
  <c r="A83" i="43" s="1"/>
  <c r="A85" i="43" s="1"/>
  <c r="A87" i="43" s="1"/>
  <c r="A88" i="43" s="1"/>
  <c r="A89" i="43" s="1"/>
  <c r="A90" i="43" s="1"/>
  <c r="A91" i="43" s="1"/>
  <c r="A92" i="43" s="1"/>
  <c r="I158" i="43"/>
  <c r="I147" i="43"/>
  <c r="I85" i="43"/>
  <c r="H13" i="40"/>
  <c r="H14" i="40"/>
  <c r="H19" i="40"/>
  <c r="H37" i="40"/>
  <c r="H41" i="40"/>
  <c r="H80" i="40"/>
  <c r="H85" i="40"/>
  <c r="H92" i="40"/>
  <c r="H94" i="40"/>
  <c r="H117" i="40"/>
  <c r="H141" i="40"/>
  <c r="H147" i="40"/>
  <c r="H150" i="40"/>
  <c r="H151" i="40"/>
  <c r="H154" i="40"/>
  <c r="H158" i="40"/>
  <c r="H162" i="40"/>
  <c r="H164" i="40"/>
  <c r="H166" i="40"/>
  <c r="F15" i="40"/>
  <c r="H15" i="40" s="1"/>
  <c r="F16" i="40"/>
  <c r="H16" i="40" s="1"/>
  <c r="F17" i="40"/>
  <c r="H17" i="40" s="1"/>
  <c r="F20" i="40"/>
  <c r="H20" i="40" s="1"/>
  <c r="F21" i="40"/>
  <c r="H21" i="40" s="1"/>
  <c r="F22" i="40"/>
  <c r="F23" i="40"/>
  <c r="H23" i="40" s="1"/>
  <c r="F25" i="40"/>
  <c r="H25" i="40" s="1"/>
  <c r="F27" i="40"/>
  <c r="H27" i="40" s="1"/>
  <c r="F29" i="40"/>
  <c r="F30" i="40"/>
  <c r="F31" i="40"/>
  <c r="H31" i="40" s="1"/>
  <c r="F32" i="40"/>
  <c r="H32" i="40" s="1"/>
  <c r="F33" i="40"/>
  <c r="H33" i="40" s="1"/>
  <c r="F34" i="40"/>
  <c r="H34" i="40" s="1"/>
  <c r="F35" i="40"/>
  <c r="H35" i="40" s="1"/>
  <c r="F38" i="40"/>
  <c r="H38" i="40" s="1"/>
  <c r="F39" i="40"/>
  <c r="H39" i="40" s="1"/>
  <c r="F42" i="40"/>
  <c r="H42" i="40" s="1"/>
  <c r="F43" i="40"/>
  <c r="H43" i="40" s="1"/>
  <c r="F45" i="40"/>
  <c r="F46" i="40"/>
  <c r="H46" i="40" s="1"/>
  <c r="F47" i="40"/>
  <c r="H47" i="40" s="1"/>
  <c r="F48" i="40"/>
  <c r="H48" i="40" s="1"/>
  <c r="F50" i="40"/>
  <c r="F51" i="40"/>
  <c r="H51" i="40" s="1"/>
  <c r="F52" i="40"/>
  <c r="H52" i="40" s="1"/>
  <c r="F53" i="40"/>
  <c r="H53" i="40" s="1"/>
  <c r="F54" i="40"/>
  <c r="H54" i="40" s="1"/>
  <c r="F55" i="40"/>
  <c r="H55" i="40" s="1"/>
  <c r="F57" i="40"/>
  <c r="F58" i="40"/>
  <c r="H58" i="40" s="1"/>
  <c r="F59" i="40"/>
  <c r="H59" i="40" s="1"/>
  <c r="F60" i="40"/>
  <c r="F61" i="40"/>
  <c r="H61" i="40" s="1"/>
  <c r="F62" i="40"/>
  <c r="H62" i="40" s="1"/>
  <c r="F63" i="40"/>
  <c r="H63" i="40" s="1"/>
  <c r="F64" i="40"/>
  <c r="H64" i="40" s="1"/>
  <c r="F65" i="40"/>
  <c r="H65" i="40" s="1"/>
  <c r="F66" i="40"/>
  <c r="H66" i="40" s="1"/>
  <c r="F67" i="40"/>
  <c r="H67" i="40" s="1"/>
  <c r="F68" i="40"/>
  <c r="H68" i="40" s="1"/>
  <c r="F69" i="40"/>
  <c r="H69" i="40" s="1"/>
  <c r="F70" i="40"/>
  <c r="H70" i="40" s="1"/>
  <c r="F72" i="40"/>
  <c r="H72" i="40" s="1"/>
  <c r="F73" i="40"/>
  <c r="H73" i="40" s="1"/>
  <c r="F74" i="40"/>
  <c r="H74" i="40" s="1"/>
  <c r="F75" i="40"/>
  <c r="H75" i="40" s="1"/>
  <c r="F76" i="40"/>
  <c r="H76" i="40" s="1"/>
  <c r="F77" i="40"/>
  <c r="H77" i="40" s="1"/>
  <c r="F78" i="40"/>
  <c r="H78" i="40" s="1"/>
  <c r="F81" i="40"/>
  <c r="H81" i="40" s="1"/>
  <c r="F87" i="40"/>
  <c r="F88" i="40"/>
  <c r="H88" i="40" s="1"/>
  <c r="F89" i="40"/>
  <c r="H89" i="40" s="1"/>
  <c r="F90" i="40"/>
  <c r="H90" i="40" s="1"/>
  <c r="F91" i="40"/>
  <c r="H91" i="40" s="1"/>
  <c r="F95" i="40"/>
  <c r="H95" i="40" s="1"/>
  <c r="F96" i="40"/>
  <c r="H96" i="40" s="1"/>
  <c r="F97" i="40"/>
  <c r="H97" i="40" s="1"/>
  <c r="F98" i="40"/>
  <c r="H98" i="40" s="1"/>
  <c r="F99" i="40"/>
  <c r="H99" i="40" s="1"/>
  <c r="F100" i="40"/>
  <c r="H100" i="40" s="1"/>
  <c r="F101" i="40"/>
  <c r="H101" i="40" s="1"/>
  <c r="F102" i="40"/>
  <c r="H102" i="40" s="1"/>
  <c r="F103" i="40"/>
  <c r="H103" i="40" s="1"/>
  <c r="F104" i="40"/>
  <c r="F105" i="40"/>
  <c r="F109" i="40"/>
  <c r="H109" i="40" s="1"/>
  <c r="F112" i="40"/>
  <c r="H112" i="40" s="1"/>
  <c r="F113" i="40"/>
  <c r="H113" i="40" s="1"/>
  <c r="F114" i="40"/>
  <c r="H114" i="40" s="1"/>
  <c r="F118" i="40"/>
  <c r="H118" i="40" s="1"/>
  <c r="F120" i="40"/>
  <c r="H120" i="40" s="1"/>
  <c r="F129" i="40"/>
  <c r="F131" i="40"/>
  <c r="H131" i="40" s="1"/>
  <c r="F133" i="40"/>
  <c r="H133" i="40" s="1"/>
  <c r="F139" i="40"/>
  <c r="F142" i="40"/>
  <c r="H142" i="40" s="1"/>
  <c r="F143" i="40"/>
  <c r="F144" i="40"/>
  <c r="H144" i="40" s="1"/>
  <c r="F145" i="40"/>
  <c r="H145" i="40" s="1"/>
  <c r="F146" i="40"/>
  <c r="H146" i="40" s="1"/>
  <c r="F148" i="40"/>
  <c r="H148" i="40" s="1"/>
  <c r="F149" i="40"/>
  <c r="H149" i="40" s="1"/>
  <c r="F153" i="40"/>
  <c r="F155" i="40"/>
  <c r="H155" i="40" s="1"/>
  <c r="F156" i="40"/>
  <c r="H156" i="40" s="1"/>
  <c r="F159" i="40"/>
  <c r="H159" i="40" s="1"/>
  <c r="F160" i="40"/>
  <c r="H160" i="40" s="1"/>
  <c r="H135" i="38"/>
  <c r="H115" i="38"/>
  <c r="A94" i="43" l="1"/>
  <c r="A95" i="43" s="1"/>
  <c r="A96" i="43" s="1"/>
  <c r="A97" i="43" s="1"/>
  <c r="A98" i="43" s="1"/>
  <c r="A99" i="43" s="1"/>
  <c r="A100" i="43" s="1"/>
  <c r="A101" i="43" s="1"/>
  <c r="A102" i="43" s="1"/>
  <c r="A103" i="43" s="1"/>
  <c r="A104" i="43" s="1"/>
  <c r="A105" i="43" s="1"/>
  <c r="A106" i="43" s="1"/>
  <c r="A107" i="43" s="1"/>
  <c r="A108" i="43" s="1"/>
  <c r="A109" i="43" s="1"/>
  <c r="A110" i="43" s="1"/>
  <c r="A111" i="43" s="1"/>
  <c r="A112" i="43" s="1"/>
  <c r="A113" i="43" s="1"/>
  <c r="A114" i="43" s="1"/>
  <c r="A115" i="43" s="1"/>
  <c r="A117" i="43" s="1"/>
  <c r="A118" i="43" s="1"/>
  <c r="A119" i="43" s="1"/>
  <c r="A120" i="43" s="1"/>
  <c r="A121" i="43" s="1"/>
  <c r="A122" i="43" s="1"/>
  <c r="A123" i="43" s="1"/>
  <c r="A124" i="43" s="1"/>
  <c r="A125" i="43" s="1"/>
  <c r="A126" i="43" s="1"/>
  <c r="A127" i="43" s="1"/>
  <c r="A128" i="43" s="1"/>
  <c r="A129" i="43" s="1"/>
  <c r="A130" i="43" s="1"/>
  <c r="A131" i="43" s="1"/>
  <c r="A132" i="43" s="1"/>
  <c r="A133" i="43" s="1"/>
  <c r="A134" i="43" s="1"/>
  <c r="A135" i="43" s="1"/>
  <c r="A136" i="43" s="1"/>
  <c r="A137" i="43" s="1"/>
  <c r="A138" i="43" s="1"/>
  <c r="A139" i="43" s="1"/>
  <c r="A141" i="43" s="1"/>
  <c r="A142" i="43" s="1"/>
  <c r="A143" i="43" s="1"/>
  <c r="A144" i="43" s="1"/>
  <c r="A145" i="43" s="1"/>
  <c r="A146" i="43" s="1"/>
  <c r="A147" i="43" s="1"/>
  <c r="A148" i="43" s="1"/>
  <c r="A149" i="43" s="1"/>
  <c r="A150" i="43" s="1"/>
  <c r="A151" i="43" s="1"/>
  <c r="A153" i="43" s="1"/>
  <c r="H153" i="40"/>
  <c r="H143" i="40"/>
  <c r="H139" i="40"/>
  <c r="H87" i="40"/>
  <c r="H60" i="40"/>
  <c r="H57" i="40"/>
  <c r="H50" i="40"/>
  <c r="H45" i="40"/>
  <c r="H30" i="40"/>
  <c r="H29" i="40"/>
  <c r="H22" i="40"/>
  <c r="H129" i="40"/>
  <c r="H105" i="40"/>
  <c r="H104" i="40"/>
  <c r="F166" i="38"/>
  <c r="H166" i="38" s="1"/>
  <c r="F164" i="38"/>
  <c r="H164" i="38" s="1"/>
  <c r="F162" i="38"/>
  <c r="H162" i="38" s="1"/>
  <c r="C160" i="38"/>
  <c r="C159" i="38"/>
  <c r="C158" i="38"/>
  <c r="F158" i="38" s="1"/>
  <c r="H158" i="38" s="1"/>
  <c r="C156" i="38"/>
  <c r="C155" i="38"/>
  <c r="A155" i="38"/>
  <c r="A156" i="38" s="1"/>
  <c r="A158" i="38" s="1"/>
  <c r="A159" i="38" s="1"/>
  <c r="A160" i="38" s="1"/>
  <c r="A162" i="38" s="1"/>
  <c r="A164" i="38" s="1"/>
  <c r="A166" i="38" s="1"/>
  <c r="F154" i="38"/>
  <c r="H154" i="38" s="1"/>
  <c r="C153" i="38"/>
  <c r="F151" i="38"/>
  <c r="H151" i="38" s="1"/>
  <c r="F150" i="38"/>
  <c r="H150" i="38" s="1"/>
  <c r="C149" i="38"/>
  <c r="C148" i="38"/>
  <c r="C147" i="38"/>
  <c r="F147" i="38" s="1"/>
  <c r="H147" i="38" s="1"/>
  <c r="C146" i="38"/>
  <c r="C145" i="38"/>
  <c r="C144" i="38"/>
  <c r="C143" i="38"/>
  <c r="C142" i="38"/>
  <c r="F141" i="38"/>
  <c r="H141" i="38" s="1"/>
  <c r="C139" i="38"/>
  <c r="F138" i="38"/>
  <c r="F137" i="38"/>
  <c r="F136" i="38"/>
  <c r="F134" i="38"/>
  <c r="C133" i="38"/>
  <c r="F132" i="38"/>
  <c r="C131" i="38"/>
  <c r="F130" i="38"/>
  <c r="C129" i="38"/>
  <c r="F128" i="38"/>
  <c r="F127" i="38"/>
  <c r="F126" i="38"/>
  <c r="F125" i="38"/>
  <c r="F124" i="38"/>
  <c r="F123" i="38"/>
  <c r="F122" i="38"/>
  <c r="F121" i="38"/>
  <c r="C120" i="38"/>
  <c r="F119" i="38"/>
  <c r="C118" i="38"/>
  <c r="F117" i="38"/>
  <c r="H117" i="38" s="1"/>
  <c r="C115" i="38"/>
  <c r="C114" i="38"/>
  <c r="C113" i="38"/>
  <c r="C112" i="38"/>
  <c r="F111" i="38"/>
  <c r="F110" i="38"/>
  <c r="C109" i="38"/>
  <c r="F108" i="38"/>
  <c r="F107" i="38"/>
  <c r="F106" i="38"/>
  <c r="C105" i="38"/>
  <c r="C104" i="38"/>
  <c r="C103" i="38"/>
  <c r="C102" i="38"/>
  <c r="C101" i="38"/>
  <c r="C100" i="38"/>
  <c r="C99" i="38"/>
  <c r="C98" i="38"/>
  <c r="C97" i="38"/>
  <c r="C96" i="38"/>
  <c r="C95" i="38"/>
  <c r="F94" i="38"/>
  <c r="H94" i="38" s="1"/>
  <c r="F92" i="38"/>
  <c r="H92" i="38" s="1"/>
  <c r="C91" i="38"/>
  <c r="C90" i="38"/>
  <c r="C89" i="38"/>
  <c r="C88" i="38"/>
  <c r="C87" i="38"/>
  <c r="C85" i="38"/>
  <c r="F85" i="38" s="1"/>
  <c r="H85" i="38" s="1"/>
  <c r="F83" i="38"/>
  <c r="H82" i="38"/>
  <c r="C82" i="38"/>
  <c r="C81" i="38"/>
  <c r="C80" i="38"/>
  <c r="F80" i="38" s="1"/>
  <c r="H80" i="38" s="1"/>
  <c r="C78" i="38"/>
  <c r="C77" i="38"/>
  <c r="C76" i="38"/>
  <c r="C75" i="38"/>
  <c r="C74" i="38"/>
  <c r="C73" i="38"/>
  <c r="C72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5" i="38"/>
  <c r="C54" i="38"/>
  <c r="C53" i="38"/>
  <c r="C52" i="38"/>
  <c r="C51" i="38"/>
  <c r="C50" i="38"/>
  <c r="C48" i="38"/>
  <c r="C47" i="38"/>
  <c r="C46" i="38"/>
  <c r="C45" i="38"/>
  <c r="C43" i="38"/>
  <c r="C42" i="38"/>
  <c r="F41" i="38"/>
  <c r="H41" i="38" s="1"/>
  <c r="C39" i="38"/>
  <c r="C38" i="38"/>
  <c r="F37" i="38"/>
  <c r="H37" i="38" s="1"/>
  <c r="C35" i="38"/>
  <c r="C34" i="38"/>
  <c r="C33" i="38"/>
  <c r="C32" i="38"/>
  <c r="C31" i="38"/>
  <c r="C30" i="38"/>
  <c r="C29" i="38"/>
  <c r="C27" i="38"/>
  <c r="C25" i="38"/>
  <c r="C23" i="38"/>
  <c r="C22" i="38"/>
  <c r="C21" i="38"/>
  <c r="C20" i="38"/>
  <c r="F19" i="38"/>
  <c r="H19" i="38" s="1"/>
  <c r="C17" i="38"/>
  <c r="C16" i="38"/>
  <c r="C15" i="38"/>
  <c r="F14" i="38"/>
  <c r="H14" i="38" s="1"/>
  <c r="A14" i="38"/>
  <c r="A15" i="38" s="1"/>
  <c r="A16" i="38" s="1"/>
  <c r="A17" i="38" s="1"/>
  <c r="A19" i="38" s="1"/>
  <c r="A20" i="38" s="1"/>
  <c r="A21" i="38" s="1"/>
  <c r="A22" i="38" s="1"/>
  <c r="A23" i="38" s="1"/>
  <c r="A25" i="38" s="1"/>
  <c r="A27" i="38" s="1"/>
  <c r="A29" i="38" s="1"/>
  <c r="A30" i="38" s="1"/>
  <c r="A31" i="38" s="1"/>
  <c r="A32" i="38" s="1"/>
  <c r="A33" i="38" s="1"/>
  <c r="A34" i="38" s="1"/>
  <c r="A35" i="38" s="1"/>
  <c r="A37" i="38" s="1"/>
  <c r="A38" i="38" s="1"/>
  <c r="A39" i="38" s="1"/>
  <c r="A41" i="38" s="1"/>
  <c r="A42" i="38" s="1"/>
  <c r="A43" i="38" s="1"/>
  <c r="A45" i="38" s="1"/>
  <c r="A46" i="38" s="1"/>
  <c r="A47" i="38" s="1"/>
  <c r="A48" i="38" s="1"/>
  <c r="A50" i="38" s="1"/>
  <c r="A51" i="38" s="1"/>
  <c r="A52" i="38" s="1"/>
  <c r="A53" i="38" s="1"/>
  <c r="A54" i="38" s="1"/>
  <c r="A55" i="38" s="1"/>
  <c r="A57" i="38" s="1"/>
  <c r="A58" i="38" s="1"/>
  <c r="A59" i="38" s="1"/>
  <c r="A60" i="38" s="1"/>
  <c r="A61" i="38" s="1"/>
  <c r="A62" i="38" s="1"/>
  <c r="A63" i="38" s="1"/>
  <c r="A64" i="38" s="1"/>
  <c r="A65" i="38" s="1"/>
  <c r="A66" i="38" s="1"/>
  <c r="A67" i="38" s="1"/>
  <c r="A68" i="38" s="1"/>
  <c r="A69" i="38" s="1"/>
  <c r="A70" i="38" s="1"/>
  <c r="A94" i="38" s="1"/>
  <c r="A72" i="38" s="1"/>
  <c r="A73" i="38" s="1"/>
  <c r="A74" i="38" s="1"/>
  <c r="A75" i="38" s="1"/>
  <c r="A76" i="38" s="1"/>
  <c r="A78" i="38" s="1"/>
  <c r="A80" i="38" s="1"/>
  <c r="A81" i="38" s="1"/>
  <c r="A82" i="38" s="1"/>
  <c r="A83" i="38" s="1"/>
  <c r="A85" i="38" s="1"/>
  <c r="A87" i="38" s="1"/>
  <c r="A88" i="38" s="1"/>
  <c r="A89" i="38" s="1"/>
  <c r="A90" i="38" s="1"/>
  <c r="A91" i="38" s="1"/>
  <c r="A92" i="38" s="1"/>
  <c r="A77" i="38" s="1"/>
  <c r="A95" i="38" s="1"/>
  <c r="A96" i="38" s="1"/>
  <c r="A97" i="38" s="1"/>
  <c r="A98" i="38" s="1"/>
  <c r="A99" i="38" s="1"/>
  <c r="A100" i="38" s="1"/>
  <c r="A101" i="38" s="1"/>
  <c r="A102" i="38" s="1"/>
  <c r="A103" i="38" s="1"/>
  <c r="A104" i="38" s="1"/>
  <c r="A105" i="38" s="1"/>
  <c r="A106" i="38" s="1"/>
  <c r="A107" i="38" s="1"/>
  <c r="A108" i="38" s="1"/>
  <c r="A109" i="38" s="1"/>
  <c r="A110" i="38" s="1"/>
  <c r="A111" i="38" s="1"/>
  <c r="A112" i="38" s="1"/>
  <c r="A113" i="38" s="1"/>
  <c r="A114" i="38" s="1"/>
  <c r="A115" i="38" s="1"/>
  <c r="A117" i="38" s="1"/>
  <c r="A118" i="38" s="1"/>
  <c r="A119" i="38" s="1"/>
  <c r="A120" i="38" s="1"/>
  <c r="A121" i="38" s="1"/>
  <c r="A122" i="38" s="1"/>
  <c r="A123" i="38" s="1"/>
  <c r="A124" i="38" s="1"/>
  <c r="A125" i="38" s="1"/>
  <c r="A126" i="38" s="1"/>
  <c r="A127" i="38" s="1"/>
  <c r="A128" i="38" s="1"/>
  <c r="A129" i="38" s="1"/>
  <c r="A130" i="38" s="1"/>
  <c r="A131" i="38" s="1"/>
  <c r="A132" i="38" s="1"/>
  <c r="A133" i="38" s="1"/>
  <c r="A134" i="38" s="1"/>
  <c r="A135" i="38" s="1"/>
  <c r="A136" i="38" s="1"/>
  <c r="A137" i="38" s="1"/>
  <c r="A138" i="38" s="1"/>
  <c r="A139" i="38" s="1"/>
  <c r="A141" i="38" s="1"/>
  <c r="A142" i="38" s="1"/>
  <c r="A143" i="38" s="1"/>
  <c r="A144" i="38" s="1"/>
  <c r="A145" i="38" s="1"/>
  <c r="A146" i="38" s="1"/>
  <c r="A147" i="38" s="1"/>
  <c r="A148" i="38" s="1"/>
  <c r="A149" i="38" s="1"/>
  <c r="A150" i="38" s="1"/>
  <c r="A151" i="38" s="1"/>
  <c r="A153" i="38" s="1"/>
  <c r="F13" i="38"/>
  <c r="H13" i="38" s="1"/>
  <c r="F11" i="38"/>
  <c r="H11" i="38" l="1"/>
  <c r="F15" i="38"/>
  <c r="F16" i="38"/>
  <c r="F17" i="38"/>
  <c r="F20" i="38"/>
  <c r="F21" i="38"/>
  <c r="F22" i="38"/>
  <c r="H22" i="38" s="1"/>
  <c r="F23" i="38"/>
  <c r="F25" i="38"/>
  <c r="F27" i="38"/>
  <c r="F29" i="38"/>
  <c r="H29" i="38" s="1"/>
  <c r="F30" i="38"/>
  <c r="H30" i="38" s="1"/>
  <c r="F31" i="38"/>
  <c r="F32" i="38"/>
  <c r="F33" i="38"/>
  <c r="F34" i="38"/>
  <c r="F35" i="38"/>
  <c r="F38" i="38"/>
  <c r="F39" i="38"/>
  <c r="H39" i="38" s="1"/>
  <c r="F42" i="38"/>
  <c r="F43" i="38"/>
  <c r="F45" i="38"/>
  <c r="H45" i="38" s="1"/>
  <c r="F46" i="38"/>
  <c r="F47" i="38"/>
  <c r="F48" i="38"/>
  <c r="F50" i="38"/>
  <c r="H50" i="38" s="1"/>
  <c r="F51" i="38"/>
  <c r="F52" i="38"/>
  <c r="F53" i="38"/>
  <c r="F54" i="38"/>
  <c r="F55" i="38"/>
  <c r="F57" i="38"/>
  <c r="H57" i="38" s="1"/>
  <c r="F58" i="38"/>
  <c r="F59" i="38"/>
  <c r="F60" i="38"/>
  <c r="H60" i="38" s="1"/>
  <c r="F61" i="38"/>
  <c r="F62" i="38"/>
  <c r="F63" i="38"/>
  <c r="F64" i="38"/>
  <c r="F65" i="38"/>
  <c r="F66" i="38"/>
  <c r="F67" i="38"/>
  <c r="F68" i="38"/>
  <c r="F69" i="38"/>
  <c r="F70" i="38"/>
  <c r="F72" i="38"/>
  <c r="F73" i="38"/>
  <c r="F74" i="38"/>
  <c r="F75" i="38"/>
  <c r="F76" i="38"/>
  <c r="F77" i="38"/>
  <c r="F78" i="38"/>
  <c r="F81" i="38"/>
  <c r="H83" i="38"/>
  <c r="F87" i="38"/>
  <c r="H87" i="38" s="1"/>
  <c r="F88" i="38"/>
  <c r="F89" i="38"/>
  <c r="F90" i="38"/>
  <c r="F91" i="38"/>
  <c r="F95" i="38"/>
  <c r="F96" i="38"/>
  <c r="F97" i="38"/>
  <c r="F98" i="38"/>
  <c r="F99" i="38"/>
  <c r="F100" i="38"/>
  <c r="F101" i="38"/>
  <c r="F102" i="38"/>
  <c r="F103" i="38"/>
  <c r="F104" i="38"/>
  <c r="F105" i="38"/>
  <c r="H106" i="38"/>
  <c r="H107" i="38"/>
  <c r="H108" i="38"/>
  <c r="F109" i="38"/>
  <c r="H110" i="38"/>
  <c r="H111" i="38"/>
  <c r="F112" i="38"/>
  <c r="F113" i="38"/>
  <c r="F114" i="38"/>
  <c r="F118" i="38"/>
  <c r="H119" i="38"/>
  <c r="F120" i="38"/>
  <c r="H121" i="38"/>
  <c r="H122" i="38"/>
  <c r="H123" i="38"/>
  <c r="H124" i="38"/>
  <c r="H125" i="38"/>
  <c r="H126" i="38"/>
  <c r="H127" i="38"/>
  <c r="H128" i="38"/>
  <c r="F129" i="38"/>
  <c r="H130" i="38"/>
  <c r="F131" i="38"/>
  <c r="H132" i="38"/>
  <c r="F133" i="38"/>
  <c r="H134" i="38"/>
  <c r="H136" i="38"/>
  <c r="H137" i="38"/>
  <c r="H138" i="38"/>
  <c r="F139" i="38"/>
  <c r="H139" i="38" s="1"/>
  <c r="F142" i="38"/>
  <c r="F143" i="38"/>
  <c r="H143" i="38" s="1"/>
  <c r="F144" i="38"/>
  <c r="F145" i="38"/>
  <c r="F146" i="38"/>
  <c r="F148" i="38"/>
  <c r="F149" i="38"/>
  <c r="F153" i="38"/>
  <c r="H153" i="38" s="1"/>
  <c r="F155" i="38"/>
  <c r="F156" i="38"/>
  <c r="F159" i="38"/>
  <c r="F160" i="38"/>
  <c r="H160" i="38" l="1"/>
  <c r="H159" i="38"/>
  <c r="H156" i="38"/>
  <c r="H155" i="38"/>
  <c r="H149" i="38"/>
  <c r="H148" i="38"/>
  <c r="H146" i="38"/>
  <c r="H145" i="38"/>
  <c r="H144" i="38"/>
  <c r="H142" i="38"/>
  <c r="H133" i="38"/>
  <c r="H131" i="38"/>
  <c r="H129" i="38"/>
  <c r="H120" i="38"/>
  <c r="H118" i="38"/>
  <c r="H114" i="38"/>
  <c r="H113" i="38"/>
  <c r="H112" i="38"/>
  <c r="H109" i="38"/>
  <c r="H105" i="38"/>
  <c r="H104" i="38"/>
  <c r="H103" i="38"/>
  <c r="H102" i="38"/>
  <c r="H101" i="38"/>
  <c r="H100" i="38"/>
  <c r="H99" i="38"/>
  <c r="H98" i="38"/>
  <c r="H97" i="38"/>
  <c r="H96" i="38"/>
  <c r="H95" i="38"/>
  <c r="H91" i="38"/>
  <c r="H90" i="38"/>
  <c r="H89" i="38"/>
  <c r="H88" i="38"/>
  <c r="H81" i="38"/>
  <c r="H78" i="38"/>
  <c r="H77" i="38"/>
  <c r="H76" i="38"/>
  <c r="H75" i="38"/>
  <c r="H74" i="38"/>
  <c r="H73" i="38"/>
  <c r="H72" i="38"/>
  <c r="H70" i="38"/>
  <c r="H69" i="38"/>
  <c r="H68" i="38"/>
  <c r="H67" i="38"/>
  <c r="H66" i="38"/>
  <c r="H65" i="38"/>
  <c r="H64" i="38"/>
  <c r="H63" i="38"/>
  <c r="H62" i="38"/>
  <c r="H61" i="38"/>
  <c r="H59" i="38"/>
  <c r="H58" i="38"/>
  <c r="H55" i="38"/>
  <c r="H54" i="38"/>
  <c r="H53" i="38"/>
  <c r="H52" i="38"/>
  <c r="H51" i="38"/>
  <c r="H48" i="38"/>
  <c r="H47" i="38"/>
  <c r="H46" i="38"/>
  <c r="H43" i="38"/>
  <c r="H42" i="38"/>
  <c r="H38" i="38"/>
  <c r="H35" i="38"/>
  <c r="H34" i="38"/>
  <c r="H33" i="38"/>
  <c r="H32" i="38"/>
  <c r="H31" i="38"/>
  <c r="H27" i="38"/>
  <c r="H25" i="38"/>
  <c r="H23" i="38"/>
  <c r="H21" i="38"/>
  <c r="H20" i="38"/>
  <c r="H17" i="38"/>
  <c r="H16" i="38"/>
  <c r="H15" i="38"/>
  <c r="F166" i="37"/>
  <c r="H166" i="37" s="1"/>
  <c r="F164" i="37"/>
  <c r="H164" i="37" s="1"/>
  <c r="F162" i="37"/>
  <c r="H162" i="37" s="1"/>
  <c r="C160" i="37"/>
  <c r="C159" i="37"/>
  <c r="C158" i="37"/>
  <c r="F158" i="37" s="1"/>
  <c r="H158" i="37" s="1"/>
  <c r="C156" i="37"/>
  <c r="C155" i="37"/>
  <c r="A155" i="37"/>
  <c r="A156" i="37" s="1"/>
  <c r="A158" i="37" s="1"/>
  <c r="A159" i="37" s="1"/>
  <c r="A160" i="37" s="1"/>
  <c r="A162" i="37" s="1"/>
  <c r="A164" i="37" s="1"/>
  <c r="A166" i="37" s="1"/>
  <c r="F154" i="37"/>
  <c r="H154" i="37" s="1"/>
  <c r="C153" i="37"/>
  <c r="F151" i="37"/>
  <c r="H151" i="37" s="1"/>
  <c r="F150" i="37"/>
  <c r="H150" i="37" s="1"/>
  <c r="C149" i="37"/>
  <c r="C148" i="37"/>
  <c r="C147" i="37"/>
  <c r="F147" i="37" s="1"/>
  <c r="H147" i="37" s="1"/>
  <c r="C146" i="37"/>
  <c r="C145" i="37"/>
  <c r="C144" i="37"/>
  <c r="C143" i="37"/>
  <c r="C142" i="37"/>
  <c r="F141" i="37"/>
  <c r="H141" i="37" s="1"/>
  <c r="C139" i="37"/>
  <c r="F138" i="37"/>
  <c r="F137" i="37"/>
  <c r="F136" i="37"/>
  <c r="F134" i="37"/>
  <c r="C133" i="37"/>
  <c r="F132" i="37"/>
  <c r="C131" i="37"/>
  <c r="F130" i="37"/>
  <c r="C129" i="37"/>
  <c r="F128" i="37"/>
  <c r="F127" i="37"/>
  <c r="F126" i="37"/>
  <c r="F125" i="37"/>
  <c r="F124" i="37"/>
  <c r="F123" i="37"/>
  <c r="F122" i="37"/>
  <c r="F121" i="37"/>
  <c r="C120" i="37"/>
  <c r="F119" i="37"/>
  <c r="C118" i="37"/>
  <c r="F117" i="37"/>
  <c r="H117" i="37" s="1"/>
  <c r="C115" i="37"/>
  <c r="C114" i="37"/>
  <c r="C113" i="37"/>
  <c r="C112" i="37"/>
  <c r="F111" i="37"/>
  <c r="F110" i="37"/>
  <c r="C109" i="37"/>
  <c r="F108" i="37"/>
  <c r="F107" i="37"/>
  <c r="F106" i="37"/>
  <c r="C105" i="37"/>
  <c r="C104" i="37"/>
  <c r="C103" i="37"/>
  <c r="C102" i="37"/>
  <c r="C101" i="37"/>
  <c r="C100" i="37"/>
  <c r="C99" i="37"/>
  <c r="C98" i="37"/>
  <c r="C97" i="37"/>
  <c r="C96" i="37"/>
  <c r="C95" i="37"/>
  <c r="F94" i="37"/>
  <c r="H94" i="37" s="1"/>
  <c r="F92" i="37"/>
  <c r="H92" i="37" s="1"/>
  <c r="C91" i="37"/>
  <c r="C90" i="37"/>
  <c r="C89" i="37"/>
  <c r="C88" i="37"/>
  <c r="C87" i="37"/>
  <c r="C85" i="37"/>
  <c r="F85" i="37" s="1"/>
  <c r="H85" i="37" s="1"/>
  <c r="F83" i="37"/>
  <c r="H82" i="37"/>
  <c r="C82" i="37"/>
  <c r="C81" i="37"/>
  <c r="C80" i="37"/>
  <c r="F80" i="37" s="1"/>
  <c r="H80" i="37" s="1"/>
  <c r="C78" i="37"/>
  <c r="C77" i="37"/>
  <c r="C76" i="37"/>
  <c r="C75" i="37"/>
  <c r="C73" i="37"/>
  <c r="C72" i="37"/>
  <c r="C70" i="37"/>
  <c r="C69" i="37"/>
  <c r="C68" i="37"/>
  <c r="C67" i="37"/>
  <c r="C66" i="37"/>
  <c r="C65" i="37"/>
  <c r="C64" i="37"/>
  <c r="C63" i="37"/>
  <c r="C62" i="37"/>
  <c r="C61" i="37"/>
  <c r="C60" i="37"/>
  <c r="C59" i="37"/>
  <c r="C58" i="37"/>
  <c r="C57" i="37"/>
  <c r="C55" i="37"/>
  <c r="C54" i="37"/>
  <c r="C53" i="37"/>
  <c r="C52" i="37"/>
  <c r="C51" i="37"/>
  <c r="C50" i="37"/>
  <c r="C48" i="37"/>
  <c r="C47" i="37"/>
  <c r="C46" i="37"/>
  <c r="C45" i="37"/>
  <c r="C43" i="37"/>
  <c r="C42" i="37"/>
  <c r="F41" i="37"/>
  <c r="H41" i="37" s="1"/>
  <c r="C39" i="37"/>
  <c r="C38" i="37"/>
  <c r="F37" i="37"/>
  <c r="H37" i="37" s="1"/>
  <c r="C35" i="37"/>
  <c r="C34" i="37"/>
  <c r="C33" i="37"/>
  <c r="C32" i="37"/>
  <c r="C31" i="37"/>
  <c r="C30" i="37"/>
  <c r="C29" i="37"/>
  <c r="C27" i="37"/>
  <c r="C25" i="37"/>
  <c r="C23" i="37"/>
  <c r="C22" i="37"/>
  <c r="C21" i="37"/>
  <c r="C20" i="37"/>
  <c r="F19" i="37"/>
  <c r="H19" i="37" s="1"/>
  <c r="C17" i="37"/>
  <c r="C16" i="37"/>
  <c r="C15" i="37"/>
  <c r="F14" i="37"/>
  <c r="H14" i="37" s="1"/>
  <c r="A14" i="37"/>
  <c r="A15" i="37" s="1"/>
  <c r="A16" i="37" s="1"/>
  <c r="A17" i="37" s="1"/>
  <c r="A19" i="37" s="1"/>
  <c r="A20" i="37" s="1"/>
  <c r="A21" i="37" s="1"/>
  <c r="A22" i="37" s="1"/>
  <c r="A23" i="37" s="1"/>
  <c r="A25" i="37" s="1"/>
  <c r="A27" i="37" s="1"/>
  <c r="A29" i="37" s="1"/>
  <c r="A30" i="37" s="1"/>
  <c r="A31" i="37" s="1"/>
  <c r="A32" i="37" s="1"/>
  <c r="A33" i="37" s="1"/>
  <c r="A34" i="37" s="1"/>
  <c r="A35" i="37" s="1"/>
  <c r="A37" i="37" s="1"/>
  <c r="A38" i="37" s="1"/>
  <c r="A39" i="37" s="1"/>
  <c r="A41" i="37" s="1"/>
  <c r="A42" i="37" s="1"/>
  <c r="A43" i="37" s="1"/>
  <c r="A45" i="37" s="1"/>
  <c r="A46" i="37" s="1"/>
  <c r="A47" i="37" s="1"/>
  <c r="A48" i="37" s="1"/>
  <c r="A50" i="37" s="1"/>
  <c r="A51" i="37" s="1"/>
  <c r="A52" i="37" s="1"/>
  <c r="A53" i="37" s="1"/>
  <c r="A54" i="37" s="1"/>
  <c r="A55" i="37" s="1"/>
  <c r="A57" i="37" s="1"/>
  <c r="A58" i="37" s="1"/>
  <c r="A59" i="37" s="1"/>
  <c r="A60" i="37" s="1"/>
  <c r="A61" i="37" s="1"/>
  <c r="A62" i="37" s="1"/>
  <c r="A63" i="37" s="1"/>
  <c r="A64" i="37" s="1"/>
  <c r="A65" i="37" s="1"/>
  <c r="A66" i="37" s="1"/>
  <c r="A67" i="37" s="1"/>
  <c r="A68" i="37" s="1"/>
  <c r="A69" i="37" s="1"/>
  <c r="A70" i="37" s="1"/>
  <c r="F13" i="37"/>
  <c r="H13" i="37" s="1"/>
  <c r="F11" i="37"/>
  <c r="A72" i="37" l="1"/>
  <c r="A73" i="37" s="1"/>
  <c r="A74" i="37" s="1"/>
  <c r="A75" i="37" s="1"/>
  <c r="A76" i="37" s="1"/>
  <c r="H11" i="37"/>
  <c r="F15" i="37"/>
  <c r="F16" i="37"/>
  <c r="F17" i="37"/>
  <c r="F20" i="37"/>
  <c r="F21" i="37"/>
  <c r="F22" i="37"/>
  <c r="H22" i="37" s="1"/>
  <c r="F23" i="37"/>
  <c r="F25" i="37"/>
  <c r="F27" i="37"/>
  <c r="F29" i="37"/>
  <c r="H29" i="37" s="1"/>
  <c r="F30" i="37"/>
  <c r="H30" i="37" s="1"/>
  <c r="F31" i="37"/>
  <c r="F32" i="37"/>
  <c r="F33" i="37"/>
  <c r="F34" i="37"/>
  <c r="F35" i="37"/>
  <c r="F38" i="37"/>
  <c r="F39" i="37"/>
  <c r="H39" i="37" s="1"/>
  <c r="F42" i="37"/>
  <c r="F43" i="37"/>
  <c r="F45" i="37"/>
  <c r="H45" i="37" s="1"/>
  <c r="F46" i="37"/>
  <c r="F47" i="37"/>
  <c r="F48" i="37"/>
  <c r="F50" i="37"/>
  <c r="H50" i="37" s="1"/>
  <c r="F51" i="37"/>
  <c r="F52" i="37"/>
  <c r="F53" i="37"/>
  <c r="F54" i="37"/>
  <c r="F55" i="37"/>
  <c r="F57" i="37"/>
  <c r="H57" i="37" s="1"/>
  <c r="F58" i="37"/>
  <c r="F59" i="37"/>
  <c r="F60" i="37"/>
  <c r="H60" i="37" s="1"/>
  <c r="F61" i="37"/>
  <c r="F62" i="37"/>
  <c r="F63" i="37"/>
  <c r="F64" i="37"/>
  <c r="F65" i="37"/>
  <c r="F66" i="37"/>
  <c r="F67" i="37"/>
  <c r="F68" i="37"/>
  <c r="F69" i="37"/>
  <c r="F70" i="37"/>
  <c r="F72" i="37"/>
  <c r="F73" i="37"/>
  <c r="F74" i="37"/>
  <c r="F75" i="37"/>
  <c r="F76" i="37"/>
  <c r="F77" i="37"/>
  <c r="F78" i="37"/>
  <c r="F81" i="37"/>
  <c r="H83" i="37"/>
  <c r="F87" i="37"/>
  <c r="H87" i="37" s="1"/>
  <c r="F88" i="37"/>
  <c r="F89" i="37"/>
  <c r="F90" i="37"/>
  <c r="F91" i="37"/>
  <c r="F95" i="37"/>
  <c r="F96" i="37"/>
  <c r="F97" i="37"/>
  <c r="F98" i="37"/>
  <c r="F99" i="37"/>
  <c r="F100" i="37"/>
  <c r="F101" i="37"/>
  <c r="F102" i="37"/>
  <c r="F103" i="37"/>
  <c r="F104" i="37"/>
  <c r="F105" i="37"/>
  <c r="H106" i="37"/>
  <c r="H107" i="37"/>
  <c r="H108" i="37"/>
  <c r="F109" i="37"/>
  <c r="H110" i="37"/>
  <c r="H111" i="37"/>
  <c r="F112" i="37"/>
  <c r="F113" i="37"/>
  <c r="F114" i="37"/>
  <c r="F118" i="37"/>
  <c r="H119" i="37"/>
  <c r="F120" i="37"/>
  <c r="H121" i="37"/>
  <c r="H122" i="37"/>
  <c r="H123" i="37"/>
  <c r="H124" i="37"/>
  <c r="H125" i="37"/>
  <c r="H126" i="37"/>
  <c r="H127" i="37"/>
  <c r="H128" i="37"/>
  <c r="F129" i="37"/>
  <c r="H130" i="37"/>
  <c r="F131" i="37"/>
  <c r="H132" i="37"/>
  <c r="F133" i="37"/>
  <c r="H134" i="37"/>
  <c r="H136" i="37"/>
  <c r="H137" i="37"/>
  <c r="H138" i="37"/>
  <c r="F139" i="37"/>
  <c r="H139" i="37" s="1"/>
  <c r="F142" i="37"/>
  <c r="F143" i="37"/>
  <c r="H143" i="37" s="1"/>
  <c r="F144" i="37"/>
  <c r="F145" i="37"/>
  <c r="F146" i="37"/>
  <c r="F148" i="37"/>
  <c r="F149" i="37"/>
  <c r="F153" i="37"/>
  <c r="H153" i="37" s="1"/>
  <c r="F155" i="37"/>
  <c r="F156" i="37"/>
  <c r="F159" i="37"/>
  <c r="F160" i="37"/>
  <c r="C95" i="36"/>
  <c r="F166" i="36"/>
  <c r="H166" i="36" s="1"/>
  <c r="F164" i="36"/>
  <c r="H164" i="36" s="1"/>
  <c r="F162" i="36"/>
  <c r="H162" i="36" s="1"/>
  <c r="C160" i="36"/>
  <c r="C159" i="36"/>
  <c r="C158" i="36"/>
  <c r="F158" i="36" s="1"/>
  <c r="H158" i="36" s="1"/>
  <c r="C156" i="36"/>
  <c r="C155" i="36"/>
  <c r="A155" i="36"/>
  <c r="A156" i="36" s="1"/>
  <c r="A158" i="36" s="1"/>
  <c r="A159" i="36" s="1"/>
  <c r="A160" i="36" s="1"/>
  <c r="A162" i="36" s="1"/>
  <c r="A164" i="36" s="1"/>
  <c r="A166" i="36" s="1"/>
  <c r="F154" i="36"/>
  <c r="H154" i="36" s="1"/>
  <c r="C153" i="36"/>
  <c r="F151" i="36"/>
  <c r="H151" i="36" s="1"/>
  <c r="F150" i="36"/>
  <c r="H150" i="36" s="1"/>
  <c r="C149" i="36"/>
  <c r="C148" i="36"/>
  <c r="C147" i="36"/>
  <c r="F147" i="36" s="1"/>
  <c r="H147" i="36" s="1"/>
  <c r="C146" i="36"/>
  <c r="C145" i="36"/>
  <c r="C144" i="36"/>
  <c r="C143" i="36"/>
  <c r="C142" i="36"/>
  <c r="F141" i="36"/>
  <c r="H141" i="36" s="1"/>
  <c r="C139" i="36"/>
  <c r="F138" i="36"/>
  <c r="F137" i="36"/>
  <c r="F136" i="36"/>
  <c r="F134" i="36"/>
  <c r="C133" i="36"/>
  <c r="F132" i="36"/>
  <c r="C131" i="36"/>
  <c r="F130" i="36"/>
  <c r="C129" i="36"/>
  <c r="F128" i="36"/>
  <c r="F127" i="36"/>
  <c r="F126" i="36"/>
  <c r="F125" i="36"/>
  <c r="F124" i="36"/>
  <c r="F123" i="36"/>
  <c r="F122" i="36"/>
  <c r="F121" i="36"/>
  <c r="C120" i="36"/>
  <c r="F119" i="36"/>
  <c r="C118" i="36"/>
  <c r="F117" i="36"/>
  <c r="H117" i="36" s="1"/>
  <c r="C115" i="36"/>
  <c r="F115" i="36" s="1"/>
  <c r="C114" i="36"/>
  <c r="C113" i="36"/>
  <c r="C112" i="36"/>
  <c r="F111" i="36"/>
  <c r="F110" i="36"/>
  <c r="C109" i="36"/>
  <c r="F108" i="36"/>
  <c r="F107" i="36"/>
  <c r="F106" i="36"/>
  <c r="C105" i="36"/>
  <c r="C104" i="36"/>
  <c r="C103" i="36"/>
  <c r="C102" i="36"/>
  <c r="C101" i="36"/>
  <c r="C100" i="36"/>
  <c r="C99" i="36"/>
  <c r="C98" i="36"/>
  <c r="C97" i="36"/>
  <c r="C96" i="36"/>
  <c r="C77" i="36"/>
  <c r="F92" i="36"/>
  <c r="H92" i="36" s="1"/>
  <c r="C91" i="36"/>
  <c r="C90" i="36"/>
  <c r="C89" i="36"/>
  <c r="C88" i="36"/>
  <c r="C87" i="36"/>
  <c r="C85" i="36"/>
  <c r="F85" i="36" s="1"/>
  <c r="H85" i="36" s="1"/>
  <c r="F83" i="36"/>
  <c r="H82" i="36"/>
  <c r="C82" i="36"/>
  <c r="C81" i="36"/>
  <c r="C80" i="36"/>
  <c r="F80" i="36" s="1"/>
  <c r="H80" i="36" s="1"/>
  <c r="C78" i="36"/>
  <c r="C76" i="36"/>
  <c r="C75" i="36"/>
  <c r="C74" i="36"/>
  <c r="C73" i="36"/>
  <c r="C72" i="36"/>
  <c r="F94" i="36"/>
  <c r="C70" i="36"/>
  <c r="C69" i="36"/>
  <c r="C68" i="36"/>
  <c r="C67" i="36"/>
  <c r="C66" i="36"/>
  <c r="C65" i="36"/>
  <c r="C64" i="36"/>
  <c r="C63" i="36"/>
  <c r="C62" i="36"/>
  <c r="C61" i="36"/>
  <c r="C60" i="36"/>
  <c r="C59" i="36"/>
  <c r="C58" i="36"/>
  <c r="C57" i="36"/>
  <c r="C55" i="36"/>
  <c r="C54" i="36"/>
  <c r="C53" i="36"/>
  <c r="C52" i="36"/>
  <c r="C51" i="36"/>
  <c r="C50" i="36"/>
  <c r="C48" i="36"/>
  <c r="F48" i="36" s="1"/>
  <c r="C47" i="36"/>
  <c r="C46" i="36"/>
  <c r="C45" i="36"/>
  <c r="C43" i="36"/>
  <c r="C42" i="36"/>
  <c r="F41" i="36"/>
  <c r="H41" i="36" s="1"/>
  <c r="C39" i="36"/>
  <c r="C38" i="36"/>
  <c r="F37" i="36"/>
  <c r="H37" i="36" s="1"/>
  <c r="C35" i="36"/>
  <c r="C34" i="36"/>
  <c r="C33" i="36"/>
  <c r="C32" i="36"/>
  <c r="C31" i="36"/>
  <c r="C30" i="36"/>
  <c r="C29" i="36"/>
  <c r="C27" i="36"/>
  <c r="C25" i="36"/>
  <c r="C23" i="36"/>
  <c r="C22" i="36"/>
  <c r="C21" i="36"/>
  <c r="C20" i="36"/>
  <c r="F19" i="36"/>
  <c r="H19" i="36" s="1"/>
  <c r="C17" i="36"/>
  <c r="C16" i="36"/>
  <c r="C15" i="36"/>
  <c r="F14" i="36"/>
  <c r="H14" i="36" s="1"/>
  <c r="A14" i="36"/>
  <c r="A15" i="36" s="1"/>
  <c r="A16" i="36" s="1"/>
  <c r="A17" i="36" s="1"/>
  <c r="A19" i="36" s="1"/>
  <c r="A20" i="36" s="1"/>
  <c r="A21" i="36" s="1"/>
  <c r="A22" i="36" s="1"/>
  <c r="A23" i="36" s="1"/>
  <c r="A25" i="36" s="1"/>
  <c r="A27" i="36" s="1"/>
  <c r="A29" i="36" s="1"/>
  <c r="A30" i="36" s="1"/>
  <c r="A31" i="36" s="1"/>
  <c r="A32" i="36" s="1"/>
  <c r="A33" i="36" s="1"/>
  <c r="A34" i="36" s="1"/>
  <c r="A35" i="36" s="1"/>
  <c r="A37" i="36" s="1"/>
  <c r="A38" i="36" s="1"/>
  <c r="A39" i="36" s="1"/>
  <c r="A41" i="36" s="1"/>
  <c r="A42" i="36" s="1"/>
  <c r="A43" i="36" s="1"/>
  <c r="A45" i="36" s="1"/>
  <c r="A46" i="36" s="1"/>
  <c r="A47" i="36" s="1"/>
  <c r="A48" i="36" s="1"/>
  <c r="A50" i="36" s="1"/>
  <c r="A51" i="36" s="1"/>
  <c r="A52" i="36" s="1"/>
  <c r="A53" i="36" s="1"/>
  <c r="A54" i="36" s="1"/>
  <c r="A55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94" i="36" s="1"/>
  <c r="A72" i="36" s="1"/>
  <c r="A73" i="36" s="1"/>
  <c r="A74" i="36" s="1"/>
  <c r="A75" i="36" s="1"/>
  <c r="A76" i="36" s="1"/>
  <c r="A78" i="36" s="1"/>
  <c r="A80" i="36" s="1"/>
  <c r="A81" i="36" s="1"/>
  <c r="A82" i="36" s="1"/>
  <c r="A83" i="36" s="1"/>
  <c r="A85" i="36" s="1"/>
  <c r="A87" i="36" s="1"/>
  <c r="A88" i="36" s="1"/>
  <c r="A89" i="36" s="1"/>
  <c r="A90" i="36" s="1"/>
  <c r="A91" i="36" s="1"/>
  <c r="A92" i="36" s="1"/>
  <c r="A77" i="36" s="1"/>
  <c r="A95" i="36" s="1"/>
  <c r="F13" i="36"/>
  <c r="H13" i="36" s="1"/>
  <c r="F11" i="36"/>
  <c r="F135" i="33"/>
  <c r="A95" i="33"/>
  <c r="F166" i="33"/>
  <c r="H166" i="33" s="1"/>
  <c r="F164" i="33"/>
  <c r="H164" i="33" s="1"/>
  <c r="F162" i="33"/>
  <c r="H162" i="33" s="1"/>
  <c r="C160" i="33"/>
  <c r="C159" i="33"/>
  <c r="C158" i="33"/>
  <c r="F158" i="33" s="1"/>
  <c r="H158" i="33" s="1"/>
  <c r="C156" i="33"/>
  <c r="C155" i="33"/>
  <c r="A155" i="33"/>
  <c r="A156" i="33" s="1"/>
  <c r="A158" i="33" s="1"/>
  <c r="A159" i="33" s="1"/>
  <c r="A160" i="33" s="1"/>
  <c r="A162" i="33" s="1"/>
  <c r="A164" i="33" s="1"/>
  <c r="A166" i="33" s="1"/>
  <c r="F154" i="33"/>
  <c r="H154" i="33" s="1"/>
  <c r="C153" i="33"/>
  <c r="F151" i="33"/>
  <c r="H151" i="33" s="1"/>
  <c r="F150" i="33"/>
  <c r="H150" i="33" s="1"/>
  <c r="C149" i="33"/>
  <c r="C148" i="33"/>
  <c r="C147" i="33"/>
  <c r="F147" i="33" s="1"/>
  <c r="H147" i="33" s="1"/>
  <c r="C146" i="33"/>
  <c r="C145" i="33"/>
  <c r="C144" i="33"/>
  <c r="C143" i="33"/>
  <c r="F143" i="33" s="1"/>
  <c r="C142" i="33"/>
  <c r="F141" i="33"/>
  <c r="H141" i="33" s="1"/>
  <c r="C139" i="33"/>
  <c r="F138" i="33"/>
  <c r="F137" i="33"/>
  <c r="F136" i="33"/>
  <c r="F134" i="33"/>
  <c r="C133" i="33"/>
  <c r="F132" i="33"/>
  <c r="C131" i="33"/>
  <c r="F130" i="33"/>
  <c r="C129" i="33"/>
  <c r="F128" i="33"/>
  <c r="F127" i="33"/>
  <c r="F126" i="33"/>
  <c r="F125" i="33"/>
  <c r="F124" i="33"/>
  <c r="F123" i="33"/>
  <c r="F122" i="33"/>
  <c r="F121" i="33"/>
  <c r="C120" i="33"/>
  <c r="F119" i="33"/>
  <c r="C118" i="33"/>
  <c r="F117" i="33"/>
  <c r="H117" i="33" s="1"/>
  <c r="C115" i="33"/>
  <c r="C114" i="33"/>
  <c r="C113" i="33"/>
  <c r="C112" i="33"/>
  <c r="F111" i="33"/>
  <c r="F110" i="33"/>
  <c r="C109" i="33"/>
  <c r="F108" i="33"/>
  <c r="F107" i="33"/>
  <c r="F106" i="33"/>
  <c r="C105" i="33"/>
  <c r="C104" i="33"/>
  <c r="C103" i="33"/>
  <c r="C102" i="33"/>
  <c r="C101" i="33"/>
  <c r="C100" i="33"/>
  <c r="C99" i="33"/>
  <c r="C98" i="33"/>
  <c r="C97" i="33"/>
  <c r="C96" i="33"/>
  <c r="C95" i="33"/>
  <c r="C92" i="33"/>
  <c r="F91" i="33"/>
  <c r="H91" i="33" s="1"/>
  <c r="C90" i="33"/>
  <c r="C89" i="33"/>
  <c r="C88" i="33"/>
  <c r="C87" i="33"/>
  <c r="C86" i="33"/>
  <c r="C84" i="33"/>
  <c r="F84" i="33" s="1"/>
  <c r="H84" i="33" s="1"/>
  <c r="F82" i="33"/>
  <c r="H81" i="33"/>
  <c r="C81" i="33"/>
  <c r="C80" i="33"/>
  <c r="C79" i="33"/>
  <c r="F79" i="33" s="1"/>
  <c r="H79" i="33" s="1"/>
  <c r="C77" i="33"/>
  <c r="C76" i="33"/>
  <c r="C75" i="33"/>
  <c r="C74" i="33"/>
  <c r="C73" i="33"/>
  <c r="C72" i="33"/>
  <c r="F94" i="33"/>
  <c r="C70" i="33"/>
  <c r="C69" i="33"/>
  <c r="C68" i="33"/>
  <c r="C67" i="33"/>
  <c r="C66" i="33"/>
  <c r="C65" i="33"/>
  <c r="C64" i="33"/>
  <c r="C63" i="33"/>
  <c r="C62" i="33"/>
  <c r="C61" i="33"/>
  <c r="C60" i="33"/>
  <c r="C59" i="33"/>
  <c r="C58" i="33"/>
  <c r="C57" i="33"/>
  <c r="C55" i="33"/>
  <c r="C54" i="33"/>
  <c r="C53" i="33"/>
  <c r="C52" i="33"/>
  <c r="C51" i="33"/>
  <c r="C50" i="33"/>
  <c r="C48" i="33"/>
  <c r="F48" i="33" s="1"/>
  <c r="C47" i="33"/>
  <c r="C46" i="33"/>
  <c r="C45" i="33"/>
  <c r="C43" i="33"/>
  <c r="C42" i="33"/>
  <c r="F41" i="33"/>
  <c r="H41" i="33" s="1"/>
  <c r="C39" i="33"/>
  <c r="C38" i="33"/>
  <c r="F37" i="33"/>
  <c r="H37" i="33" s="1"/>
  <c r="C35" i="33"/>
  <c r="C34" i="33"/>
  <c r="C33" i="33"/>
  <c r="C32" i="33"/>
  <c r="C31" i="33"/>
  <c r="C30" i="33"/>
  <c r="C29" i="33"/>
  <c r="C27" i="33"/>
  <c r="C25" i="33"/>
  <c r="C23" i="33"/>
  <c r="C22" i="33"/>
  <c r="C21" i="33"/>
  <c r="C20" i="33"/>
  <c r="A20" i="33"/>
  <c r="A21" i="33" s="1"/>
  <c r="A22" i="33" s="1"/>
  <c r="A23" i="33" s="1"/>
  <c r="A25" i="33" s="1"/>
  <c r="A27" i="33" s="1"/>
  <c r="A29" i="33" s="1"/>
  <c r="A30" i="33" s="1"/>
  <c r="A31" i="33" s="1"/>
  <c r="A32" i="33" s="1"/>
  <c r="A33" i="33" s="1"/>
  <c r="A34" i="33" s="1"/>
  <c r="A35" i="33" s="1"/>
  <c r="A37" i="33" s="1"/>
  <c r="A38" i="33" s="1"/>
  <c r="A39" i="33" s="1"/>
  <c r="A41" i="33" s="1"/>
  <c r="A42" i="33" s="1"/>
  <c r="A43" i="33" s="1"/>
  <c r="A45" i="33" s="1"/>
  <c r="A46" i="33" s="1"/>
  <c r="A47" i="33" s="1"/>
  <c r="A48" i="33" s="1"/>
  <c r="A50" i="33" s="1"/>
  <c r="A51" i="33" s="1"/>
  <c r="A52" i="33" s="1"/>
  <c r="A53" i="33" s="1"/>
  <c r="A54" i="33" s="1"/>
  <c r="A55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3" i="33" s="1"/>
  <c r="A74" i="33" s="1"/>
  <c r="A75" i="33" s="1"/>
  <c r="A76" i="33" s="1"/>
  <c r="A77" i="33" s="1"/>
  <c r="A79" i="33" s="1"/>
  <c r="A80" i="33" s="1"/>
  <c r="A81" i="33" s="1"/>
  <c r="A82" i="33" s="1"/>
  <c r="A84" i="33" s="1"/>
  <c r="A86" i="33" s="1"/>
  <c r="A87" i="33" s="1"/>
  <c r="A88" i="33" s="1"/>
  <c r="A89" i="33" s="1"/>
  <c r="A90" i="33" s="1"/>
  <c r="A91" i="33" s="1"/>
  <c r="A92" i="33" s="1"/>
  <c r="F19" i="33"/>
  <c r="H19" i="33" s="1"/>
  <c r="C17" i="33"/>
  <c r="C16" i="33"/>
  <c r="C15" i="33"/>
  <c r="F14" i="33"/>
  <c r="H14" i="33" s="1"/>
  <c r="A14" i="33"/>
  <c r="A15" i="33" s="1"/>
  <c r="A16" i="33" s="1"/>
  <c r="A17" i="33" s="1"/>
  <c r="F13" i="33"/>
  <c r="H13" i="33" s="1"/>
  <c r="F11" i="33"/>
  <c r="F95" i="36" l="1"/>
  <c r="H95" i="36" s="1"/>
  <c r="A77" i="37"/>
  <c r="A78" i="37" s="1"/>
  <c r="A80" i="37" s="1"/>
  <c r="A81" i="37" s="1"/>
  <c r="A82" i="37" s="1"/>
  <c r="A83" i="37" s="1"/>
  <c r="A85" i="37" s="1"/>
  <c r="A87" i="37" s="1"/>
  <c r="A88" i="37" s="1"/>
  <c r="A89" i="37" s="1"/>
  <c r="A90" i="37" s="1"/>
  <c r="A91" i="37" s="1"/>
  <c r="A92" i="37" s="1"/>
  <c r="H160" i="37"/>
  <c r="H159" i="37"/>
  <c r="H156" i="37"/>
  <c r="H155" i="37"/>
  <c r="H149" i="37"/>
  <c r="H148" i="37"/>
  <c r="H146" i="37"/>
  <c r="H145" i="37"/>
  <c r="H144" i="37"/>
  <c r="H142" i="37"/>
  <c r="H133" i="37"/>
  <c r="H131" i="37"/>
  <c r="H129" i="37"/>
  <c r="H120" i="37"/>
  <c r="H118" i="37"/>
  <c r="H114" i="37"/>
  <c r="H113" i="37"/>
  <c r="H112" i="37"/>
  <c r="H109" i="37"/>
  <c r="H105" i="37"/>
  <c r="H104" i="37"/>
  <c r="H103" i="37"/>
  <c r="H102" i="37"/>
  <c r="H101" i="37"/>
  <c r="H100" i="37"/>
  <c r="H99" i="37"/>
  <c r="H98" i="37"/>
  <c r="H97" i="37"/>
  <c r="H96" i="37"/>
  <c r="H95" i="37"/>
  <c r="H91" i="37"/>
  <c r="H90" i="37"/>
  <c r="H89" i="37"/>
  <c r="H88" i="37"/>
  <c r="H81" i="37"/>
  <c r="H78" i="37"/>
  <c r="H77" i="37"/>
  <c r="H76" i="37"/>
  <c r="H75" i="37"/>
  <c r="H74" i="37"/>
  <c r="H73" i="37"/>
  <c r="H72" i="37"/>
  <c r="H70" i="37"/>
  <c r="H69" i="37"/>
  <c r="H68" i="37"/>
  <c r="H67" i="37"/>
  <c r="H66" i="37"/>
  <c r="H65" i="37"/>
  <c r="H64" i="37"/>
  <c r="H63" i="37"/>
  <c r="H62" i="37"/>
  <c r="H61" i="37"/>
  <c r="H59" i="37"/>
  <c r="H58" i="37"/>
  <c r="H55" i="37"/>
  <c r="H54" i="37"/>
  <c r="H53" i="37"/>
  <c r="H52" i="37"/>
  <c r="H51" i="37"/>
  <c r="H48" i="37"/>
  <c r="H47" i="37"/>
  <c r="H46" i="37"/>
  <c r="H43" i="37"/>
  <c r="H42" i="37"/>
  <c r="H38" i="37"/>
  <c r="H35" i="37"/>
  <c r="H34" i="37"/>
  <c r="H33" i="37"/>
  <c r="H32" i="37"/>
  <c r="H31" i="37"/>
  <c r="H27" i="37"/>
  <c r="H25" i="37"/>
  <c r="H23" i="37"/>
  <c r="H21" i="37"/>
  <c r="H20" i="37"/>
  <c r="H17" i="37"/>
  <c r="H16" i="37"/>
  <c r="H15" i="37"/>
  <c r="F72" i="36"/>
  <c r="H83" i="36"/>
  <c r="A96" i="36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3" i="36" s="1"/>
  <c r="H11" i="36"/>
  <c r="F15" i="36"/>
  <c r="F16" i="36"/>
  <c r="F17" i="36"/>
  <c r="F20" i="36"/>
  <c r="F21" i="36"/>
  <c r="F22" i="36"/>
  <c r="H22" i="36" s="1"/>
  <c r="F23" i="36"/>
  <c r="F25" i="36"/>
  <c r="F27" i="36"/>
  <c r="F29" i="36"/>
  <c r="H29" i="36" s="1"/>
  <c r="F30" i="36"/>
  <c r="H30" i="36" s="1"/>
  <c r="F31" i="36"/>
  <c r="F32" i="36"/>
  <c r="F33" i="36"/>
  <c r="F34" i="36"/>
  <c r="F35" i="36"/>
  <c r="F38" i="36"/>
  <c r="F39" i="36"/>
  <c r="H39" i="36" s="1"/>
  <c r="F42" i="36"/>
  <c r="F43" i="36"/>
  <c r="F45" i="36"/>
  <c r="H45" i="36" s="1"/>
  <c r="F46" i="36"/>
  <c r="F47" i="36"/>
  <c r="F50" i="36"/>
  <c r="H50" i="36" s="1"/>
  <c r="F51" i="36"/>
  <c r="F52" i="36"/>
  <c r="F53" i="36"/>
  <c r="F54" i="36"/>
  <c r="F55" i="36"/>
  <c r="F57" i="36"/>
  <c r="H57" i="36" s="1"/>
  <c r="F58" i="36"/>
  <c r="F59" i="36"/>
  <c r="F60" i="36"/>
  <c r="H60" i="36" s="1"/>
  <c r="F61" i="36"/>
  <c r="F62" i="36"/>
  <c r="F63" i="36"/>
  <c r="F64" i="36"/>
  <c r="F65" i="36"/>
  <c r="F66" i="36"/>
  <c r="F67" i="36"/>
  <c r="F68" i="36"/>
  <c r="F69" i="36"/>
  <c r="F70" i="36"/>
  <c r="H94" i="36"/>
  <c r="F73" i="36"/>
  <c r="F74" i="36"/>
  <c r="F75" i="36"/>
  <c r="F76" i="36"/>
  <c r="F78" i="36"/>
  <c r="F81" i="36"/>
  <c r="F87" i="36"/>
  <c r="H87" i="36" s="1"/>
  <c r="F88" i="36"/>
  <c r="F89" i="36"/>
  <c r="F90" i="36"/>
  <c r="F91" i="36"/>
  <c r="F77" i="36"/>
  <c r="F96" i="36"/>
  <c r="F97" i="36"/>
  <c r="F98" i="36"/>
  <c r="F99" i="36"/>
  <c r="F100" i="36"/>
  <c r="F101" i="36"/>
  <c r="F102" i="36"/>
  <c r="F103" i="36"/>
  <c r="F104" i="36"/>
  <c r="F105" i="36"/>
  <c r="H106" i="36"/>
  <c r="H107" i="36"/>
  <c r="H108" i="36"/>
  <c r="F109" i="36"/>
  <c r="H110" i="36"/>
  <c r="H111" i="36"/>
  <c r="F112" i="36"/>
  <c r="F113" i="36"/>
  <c r="F114" i="36"/>
  <c r="F118" i="36"/>
  <c r="H119" i="36"/>
  <c r="F120" i="36"/>
  <c r="H121" i="36"/>
  <c r="H122" i="36"/>
  <c r="H123" i="36"/>
  <c r="H124" i="36"/>
  <c r="H125" i="36"/>
  <c r="H126" i="36"/>
  <c r="H127" i="36"/>
  <c r="H128" i="36"/>
  <c r="F129" i="36"/>
  <c r="H130" i="36"/>
  <c r="F131" i="36"/>
  <c r="H132" i="36"/>
  <c r="F133" i="36"/>
  <c r="H134" i="36"/>
  <c r="H135" i="36"/>
  <c r="H136" i="36"/>
  <c r="H137" i="36"/>
  <c r="H138" i="36"/>
  <c r="F139" i="36"/>
  <c r="H139" i="36" s="1"/>
  <c r="F142" i="36"/>
  <c r="F143" i="36"/>
  <c r="H143" i="36" s="1"/>
  <c r="F144" i="36"/>
  <c r="F145" i="36"/>
  <c r="F146" i="36"/>
  <c r="F148" i="36"/>
  <c r="F149" i="36"/>
  <c r="F153" i="36"/>
  <c r="H153" i="36" s="1"/>
  <c r="F155" i="36"/>
  <c r="F156" i="36"/>
  <c r="F159" i="36"/>
  <c r="F160" i="36"/>
  <c r="A96" i="33"/>
  <c r="A97" i="33" s="1"/>
  <c r="A98" i="33" s="1"/>
  <c r="A99" i="33" s="1"/>
  <c r="A100" i="33" s="1"/>
  <c r="A101" i="33" s="1"/>
  <c r="A102" i="33" s="1"/>
  <c r="A103" i="33" s="1"/>
  <c r="A104" i="33" s="1"/>
  <c r="A105" i="33" s="1"/>
  <c r="A106" i="33" s="1"/>
  <c r="A107" i="33" s="1"/>
  <c r="A108" i="33" s="1"/>
  <c r="A109" i="33" s="1"/>
  <c r="A110" i="33" s="1"/>
  <c r="A111" i="33" s="1"/>
  <c r="A112" i="33" s="1"/>
  <c r="A113" i="33" s="1"/>
  <c r="A114" i="33" s="1"/>
  <c r="A115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1" i="33" s="1"/>
  <c r="A142" i="33" s="1"/>
  <c r="A143" i="33" s="1"/>
  <c r="A144" i="33" s="1"/>
  <c r="A145" i="33" s="1"/>
  <c r="A146" i="33" s="1"/>
  <c r="A147" i="33" s="1"/>
  <c r="A148" i="33" s="1"/>
  <c r="A149" i="33" s="1"/>
  <c r="A150" i="33" s="1"/>
  <c r="A151" i="33" s="1"/>
  <c r="A153" i="33" s="1"/>
  <c r="H82" i="33"/>
  <c r="F72" i="33"/>
  <c r="H11" i="33"/>
  <c r="F15" i="33"/>
  <c r="F16" i="33"/>
  <c r="F17" i="33"/>
  <c r="F20" i="33"/>
  <c r="F21" i="33"/>
  <c r="F22" i="33"/>
  <c r="H22" i="33" s="1"/>
  <c r="F23" i="33"/>
  <c r="F25" i="33"/>
  <c r="F27" i="33"/>
  <c r="F29" i="33"/>
  <c r="H29" i="33" s="1"/>
  <c r="F30" i="33"/>
  <c r="H30" i="33" s="1"/>
  <c r="F31" i="33"/>
  <c r="F32" i="33"/>
  <c r="F33" i="33"/>
  <c r="F34" i="33"/>
  <c r="F35" i="33"/>
  <c r="F38" i="33"/>
  <c r="F39" i="33"/>
  <c r="H39" i="33" s="1"/>
  <c r="F42" i="33"/>
  <c r="F43" i="33"/>
  <c r="F45" i="33"/>
  <c r="H45" i="33" s="1"/>
  <c r="F46" i="33"/>
  <c r="F47" i="33"/>
  <c r="F50" i="33"/>
  <c r="H50" i="33" s="1"/>
  <c r="F51" i="33"/>
  <c r="F52" i="33"/>
  <c r="F53" i="33"/>
  <c r="F54" i="33"/>
  <c r="F55" i="33"/>
  <c r="F57" i="33"/>
  <c r="H57" i="33" s="1"/>
  <c r="F58" i="33"/>
  <c r="F59" i="33"/>
  <c r="F60" i="33"/>
  <c r="H60" i="33" s="1"/>
  <c r="F61" i="33"/>
  <c r="F62" i="33"/>
  <c r="F63" i="33"/>
  <c r="F64" i="33"/>
  <c r="F65" i="33"/>
  <c r="F66" i="33"/>
  <c r="F67" i="33"/>
  <c r="F68" i="33"/>
  <c r="F69" i="33"/>
  <c r="F70" i="33"/>
  <c r="H94" i="33"/>
  <c r="F73" i="33"/>
  <c r="F74" i="33"/>
  <c r="F75" i="33"/>
  <c r="F76" i="33"/>
  <c r="F77" i="33"/>
  <c r="F80" i="33"/>
  <c r="F86" i="33"/>
  <c r="H86" i="33" s="1"/>
  <c r="F87" i="33"/>
  <c r="F88" i="33"/>
  <c r="F89" i="33"/>
  <c r="F90" i="33"/>
  <c r="F92" i="33"/>
  <c r="F95" i="33"/>
  <c r="F96" i="33"/>
  <c r="F97" i="33"/>
  <c r="F98" i="33"/>
  <c r="F99" i="33"/>
  <c r="F100" i="33"/>
  <c r="F101" i="33"/>
  <c r="F102" i="33"/>
  <c r="F103" i="33"/>
  <c r="F104" i="33"/>
  <c r="F105" i="33"/>
  <c r="H106" i="33"/>
  <c r="H107" i="33"/>
  <c r="H108" i="33"/>
  <c r="F109" i="33"/>
  <c r="H110" i="33"/>
  <c r="H111" i="33"/>
  <c r="F112" i="33"/>
  <c r="F113" i="33"/>
  <c r="F114" i="33"/>
  <c r="F115" i="33"/>
  <c r="F118" i="33"/>
  <c r="H119" i="33"/>
  <c r="F120" i="33"/>
  <c r="H121" i="33"/>
  <c r="H122" i="33"/>
  <c r="H123" i="33"/>
  <c r="H124" i="33"/>
  <c r="H125" i="33"/>
  <c r="H126" i="33"/>
  <c r="H127" i="33"/>
  <c r="H128" i="33"/>
  <c r="F129" i="33"/>
  <c r="H130" i="33"/>
  <c r="F131" i="33"/>
  <c r="H132" i="33"/>
  <c r="F133" i="33"/>
  <c r="H134" i="33"/>
  <c r="H135" i="33"/>
  <c r="H136" i="33"/>
  <c r="H137" i="33"/>
  <c r="H138" i="33"/>
  <c r="F139" i="33"/>
  <c r="H139" i="33" s="1"/>
  <c r="F142" i="33"/>
  <c r="H143" i="33"/>
  <c r="F144" i="33"/>
  <c r="F145" i="33"/>
  <c r="F146" i="33"/>
  <c r="F148" i="33"/>
  <c r="F149" i="33"/>
  <c r="F153" i="33"/>
  <c r="H153" i="33" s="1"/>
  <c r="F155" i="33"/>
  <c r="F156" i="33"/>
  <c r="F159" i="33"/>
  <c r="F160" i="33"/>
  <c r="F168" i="32"/>
  <c r="H168" i="32" s="1"/>
  <c r="F164" i="32"/>
  <c r="H164" i="32" s="1"/>
  <c r="F162" i="32"/>
  <c r="H162" i="32" s="1"/>
  <c r="C160" i="32"/>
  <c r="C159" i="32"/>
  <c r="C158" i="32"/>
  <c r="F158" i="32" s="1"/>
  <c r="H158" i="32" s="1"/>
  <c r="C156" i="32"/>
  <c r="C155" i="32"/>
  <c r="A155" i="32"/>
  <c r="A156" i="32" s="1"/>
  <c r="A158" i="32" s="1"/>
  <c r="A159" i="32" s="1"/>
  <c r="A160" i="32" s="1"/>
  <c r="A162" i="32" s="1"/>
  <c r="A164" i="32" s="1"/>
  <c r="A168" i="32" s="1"/>
  <c r="F154" i="32"/>
  <c r="H154" i="32" s="1"/>
  <c r="C153" i="32"/>
  <c r="F151" i="32"/>
  <c r="H151" i="32" s="1"/>
  <c r="F150" i="32"/>
  <c r="H150" i="32" s="1"/>
  <c r="C149" i="32"/>
  <c r="C148" i="32"/>
  <c r="C147" i="32"/>
  <c r="F147" i="32" s="1"/>
  <c r="H147" i="32" s="1"/>
  <c r="C146" i="32"/>
  <c r="C145" i="32"/>
  <c r="C144" i="32"/>
  <c r="C143" i="32"/>
  <c r="F143" i="32" s="1"/>
  <c r="H143" i="32" s="1"/>
  <c r="C142" i="32"/>
  <c r="F141" i="32"/>
  <c r="H141" i="32" s="1"/>
  <c r="C139" i="32"/>
  <c r="F138" i="32"/>
  <c r="F137" i="32"/>
  <c r="F136" i="32"/>
  <c r="F135" i="32"/>
  <c r="F134" i="32"/>
  <c r="C133" i="32"/>
  <c r="F132" i="32"/>
  <c r="C131" i="32"/>
  <c r="F130" i="32"/>
  <c r="C129" i="32"/>
  <c r="F128" i="32"/>
  <c r="F127" i="32"/>
  <c r="F126" i="32"/>
  <c r="F125" i="32"/>
  <c r="F124" i="32"/>
  <c r="F123" i="32"/>
  <c r="F122" i="32"/>
  <c r="F121" i="32"/>
  <c r="C120" i="32"/>
  <c r="F119" i="32"/>
  <c r="C118" i="32"/>
  <c r="F117" i="32"/>
  <c r="H117" i="32" s="1"/>
  <c r="C115" i="32"/>
  <c r="C114" i="32"/>
  <c r="C113" i="32"/>
  <c r="C112" i="32"/>
  <c r="F111" i="32"/>
  <c r="F110" i="32"/>
  <c r="C109" i="32"/>
  <c r="F108" i="32"/>
  <c r="F107" i="32"/>
  <c r="F106" i="32"/>
  <c r="C105" i="32"/>
  <c r="C104" i="32"/>
  <c r="C103" i="32"/>
  <c r="C102" i="32"/>
  <c r="C101" i="32"/>
  <c r="C100" i="32"/>
  <c r="C99" i="32"/>
  <c r="C98" i="32"/>
  <c r="C97" i="32"/>
  <c r="C96" i="32"/>
  <c r="C95" i="32"/>
  <c r="C93" i="32"/>
  <c r="F92" i="32"/>
  <c r="H92" i="32" s="1"/>
  <c r="C91" i="32"/>
  <c r="C90" i="32"/>
  <c r="C89" i="32"/>
  <c r="C88" i="32"/>
  <c r="C87" i="32"/>
  <c r="C85" i="32"/>
  <c r="F85" i="32" s="1"/>
  <c r="H85" i="32" s="1"/>
  <c r="C83" i="32"/>
  <c r="F83" i="32" s="1"/>
  <c r="H83" i="32" s="1"/>
  <c r="C82" i="32"/>
  <c r="C81" i="32"/>
  <c r="C80" i="32"/>
  <c r="F80" i="32" s="1"/>
  <c r="H80" i="32" s="1"/>
  <c r="C78" i="32"/>
  <c r="C77" i="32"/>
  <c r="C76" i="32"/>
  <c r="C75" i="32"/>
  <c r="C74" i="32"/>
  <c r="C73" i="32"/>
  <c r="F72" i="32"/>
  <c r="C70" i="32"/>
  <c r="C69" i="32"/>
  <c r="C68" i="32"/>
  <c r="C67" i="32"/>
  <c r="C66" i="32"/>
  <c r="C65" i="32"/>
  <c r="C64" i="32"/>
  <c r="C63" i="32"/>
  <c r="C62" i="32"/>
  <c r="C61" i="32"/>
  <c r="C60" i="32"/>
  <c r="C59" i="32"/>
  <c r="C58" i="32"/>
  <c r="C57" i="32"/>
  <c r="C55" i="32"/>
  <c r="C54" i="32"/>
  <c r="C53" i="32"/>
  <c r="C52" i="32"/>
  <c r="C51" i="32"/>
  <c r="C50" i="32"/>
  <c r="C48" i="32"/>
  <c r="C47" i="32"/>
  <c r="C46" i="32"/>
  <c r="C45" i="32"/>
  <c r="C43" i="32"/>
  <c r="C42" i="32"/>
  <c r="F41" i="32"/>
  <c r="H41" i="32" s="1"/>
  <c r="C39" i="32"/>
  <c r="C38" i="32"/>
  <c r="F37" i="32"/>
  <c r="H37" i="32" s="1"/>
  <c r="C35" i="32"/>
  <c r="C34" i="32"/>
  <c r="C33" i="32"/>
  <c r="C32" i="32"/>
  <c r="C31" i="32"/>
  <c r="C30" i="32"/>
  <c r="C29" i="32"/>
  <c r="C27" i="32"/>
  <c r="C25" i="32"/>
  <c r="C23" i="32"/>
  <c r="C22" i="32"/>
  <c r="C21" i="32"/>
  <c r="C20" i="32"/>
  <c r="F19" i="32"/>
  <c r="H19" i="32" s="1"/>
  <c r="C17" i="32"/>
  <c r="C16" i="32"/>
  <c r="C15" i="32"/>
  <c r="F14" i="32"/>
  <c r="H14" i="32" s="1"/>
  <c r="A14" i="32"/>
  <c r="A15" i="32" s="1"/>
  <c r="A16" i="32" s="1"/>
  <c r="A17" i="32" s="1"/>
  <c r="A19" i="32" s="1"/>
  <c r="A20" i="32" s="1"/>
  <c r="A21" i="32" s="1"/>
  <c r="A22" i="32" s="1"/>
  <c r="A23" i="32" s="1"/>
  <c r="A25" i="32" s="1"/>
  <c r="A27" i="32" s="1"/>
  <c r="A29" i="32" s="1"/>
  <c r="A30" i="32" s="1"/>
  <c r="A31" i="32" s="1"/>
  <c r="A32" i="32" s="1"/>
  <c r="A33" i="32" s="1"/>
  <c r="A34" i="32" s="1"/>
  <c r="A35" i="32" s="1"/>
  <c r="A37" i="32" s="1"/>
  <c r="A38" i="32" s="1"/>
  <c r="A39" i="32" s="1"/>
  <c r="A41" i="32" s="1"/>
  <c r="A42" i="32" s="1"/>
  <c r="A43" i="32" s="1"/>
  <c r="A45" i="32" s="1"/>
  <c r="A46" i="32" s="1"/>
  <c r="A47" i="32" s="1"/>
  <c r="A48" i="32" s="1"/>
  <c r="A50" i="32" s="1"/>
  <c r="A51" i="32" s="1"/>
  <c r="A52" i="32" s="1"/>
  <c r="A53" i="32" s="1"/>
  <c r="A54" i="32" s="1"/>
  <c r="A55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2" i="32" s="1"/>
  <c r="A73" i="32" s="1"/>
  <c r="A74" i="32" s="1"/>
  <c r="A75" i="32" s="1"/>
  <c r="A76" i="32" s="1"/>
  <c r="A77" i="32" s="1"/>
  <c r="A78" i="32" s="1"/>
  <c r="A80" i="32" s="1"/>
  <c r="A81" i="32" s="1"/>
  <c r="A82" i="32" s="1"/>
  <c r="A83" i="32" s="1"/>
  <c r="A85" i="32" s="1"/>
  <c r="A87" i="32" s="1"/>
  <c r="A88" i="32" s="1"/>
  <c r="A89" i="32" s="1"/>
  <c r="A90" i="32" s="1"/>
  <c r="A91" i="32" s="1"/>
  <c r="A92" i="32" s="1"/>
  <c r="A93" i="32" s="1"/>
  <c r="F13" i="32"/>
  <c r="H13" i="32" s="1"/>
  <c r="F11" i="32"/>
  <c r="H11" i="32" s="1"/>
  <c r="H35" i="33" l="1"/>
  <c r="H72" i="32"/>
  <c r="H106" i="32"/>
  <c r="H107" i="32"/>
  <c r="H108" i="32"/>
  <c r="H119" i="32"/>
  <c r="H130" i="32"/>
  <c r="H134" i="32"/>
  <c r="H135" i="32"/>
  <c r="H136" i="32"/>
  <c r="H137" i="32"/>
  <c r="H138" i="32"/>
  <c r="H110" i="32"/>
  <c r="H111" i="32"/>
  <c r="H121" i="32"/>
  <c r="H122" i="32"/>
  <c r="H123" i="32"/>
  <c r="H124" i="32"/>
  <c r="H125" i="32"/>
  <c r="H126" i="32"/>
  <c r="H127" i="32"/>
  <c r="H128" i="32"/>
  <c r="H132" i="32"/>
  <c r="A94" i="37"/>
  <c r="A95" i="37" s="1"/>
  <c r="A96" i="37" s="1"/>
  <c r="A97" i="37" s="1"/>
  <c r="A98" i="37" s="1"/>
  <c r="A99" i="37" s="1"/>
  <c r="A100" i="37" s="1"/>
  <c r="A101" i="37" s="1"/>
  <c r="A102" i="37" s="1"/>
  <c r="A103" i="37" s="1"/>
  <c r="A104" i="37" s="1"/>
  <c r="A105" i="37" s="1"/>
  <c r="A106" i="37" s="1"/>
  <c r="A107" i="37" s="1"/>
  <c r="A108" i="37" s="1"/>
  <c r="A109" i="37" s="1"/>
  <c r="A110" i="37" s="1"/>
  <c r="A111" i="37" s="1"/>
  <c r="A112" i="37" s="1"/>
  <c r="A113" i="37" s="1"/>
  <c r="A114" i="37" s="1"/>
  <c r="A115" i="37" s="1"/>
  <c r="A117" i="37" s="1"/>
  <c r="A118" i="37" s="1"/>
  <c r="A119" i="37" s="1"/>
  <c r="A120" i="37" s="1"/>
  <c r="A121" i="37" s="1"/>
  <c r="A122" i="37" s="1"/>
  <c r="A123" i="37" s="1"/>
  <c r="A124" i="37" s="1"/>
  <c r="A125" i="37" s="1"/>
  <c r="A126" i="37" s="1"/>
  <c r="A127" i="37" s="1"/>
  <c r="A128" i="37" s="1"/>
  <c r="A129" i="37" s="1"/>
  <c r="A130" i="37" s="1"/>
  <c r="A131" i="37" s="1"/>
  <c r="A132" i="37" s="1"/>
  <c r="A133" i="37" s="1"/>
  <c r="A134" i="37" s="1"/>
  <c r="A135" i="37" s="1"/>
  <c r="A136" i="37" s="1"/>
  <c r="A137" i="37" s="1"/>
  <c r="A138" i="37" s="1"/>
  <c r="A139" i="37" s="1"/>
  <c r="A141" i="37" s="1"/>
  <c r="A142" i="37" s="1"/>
  <c r="A143" i="37" s="1"/>
  <c r="A144" i="37" s="1"/>
  <c r="A145" i="37" s="1"/>
  <c r="A146" i="37" s="1"/>
  <c r="A147" i="37" s="1"/>
  <c r="A148" i="37" s="1"/>
  <c r="A149" i="37" s="1"/>
  <c r="A150" i="37" s="1"/>
  <c r="A151" i="37" s="1"/>
  <c r="A153" i="37" s="1"/>
  <c r="H72" i="36"/>
  <c r="H160" i="36"/>
  <c r="H159" i="36"/>
  <c r="H156" i="36"/>
  <c r="H155" i="36"/>
  <c r="H149" i="36"/>
  <c r="H148" i="36"/>
  <c r="H146" i="36"/>
  <c r="H145" i="36"/>
  <c r="H144" i="36"/>
  <c r="H142" i="36"/>
  <c r="H133" i="36"/>
  <c r="H131" i="36"/>
  <c r="H129" i="36"/>
  <c r="H120" i="36"/>
  <c r="H118" i="36"/>
  <c r="H115" i="36"/>
  <c r="H114" i="36"/>
  <c r="H113" i="36"/>
  <c r="H112" i="36"/>
  <c r="H109" i="36"/>
  <c r="H105" i="36"/>
  <c r="H104" i="36"/>
  <c r="H103" i="36"/>
  <c r="H102" i="36"/>
  <c r="H101" i="36"/>
  <c r="H100" i="36"/>
  <c r="H99" i="36"/>
  <c r="H98" i="36"/>
  <c r="H97" i="36"/>
  <c r="H96" i="36"/>
  <c r="H77" i="36"/>
  <c r="H91" i="36"/>
  <c r="H90" i="36"/>
  <c r="H89" i="36"/>
  <c r="H88" i="36"/>
  <c r="H81" i="36"/>
  <c r="H78" i="36"/>
  <c r="H76" i="36"/>
  <c r="H75" i="36"/>
  <c r="H74" i="36"/>
  <c r="H73" i="36"/>
  <c r="H70" i="36"/>
  <c r="H69" i="36"/>
  <c r="H68" i="36"/>
  <c r="H67" i="36"/>
  <c r="H66" i="36"/>
  <c r="H65" i="36"/>
  <c r="H64" i="36"/>
  <c r="H63" i="36"/>
  <c r="H62" i="36"/>
  <c r="H61" i="36"/>
  <c r="H59" i="36"/>
  <c r="H58" i="36"/>
  <c r="H55" i="36"/>
  <c r="H54" i="36"/>
  <c r="H53" i="36"/>
  <c r="H52" i="36"/>
  <c r="H51" i="36"/>
  <c r="H48" i="36"/>
  <c r="H47" i="36"/>
  <c r="H46" i="36"/>
  <c r="H43" i="36"/>
  <c r="H42" i="36"/>
  <c r="H38" i="36"/>
  <c r="H35" i="36"/>
  <c r="H34" i="36"/>
  <c r="H33" i="36"/>
  <c r="H32" i="36"/>
  <c r="H31" i="36"/>
  <c r="H27" i="36"/>
  <c r="H25" i="36"/>
  <c r="H23" i="36"/>
  <c r="H21" i="36"/>
  <c r="H20" i="36"/>
  <c r="H17" i="36"/>
  <c r="H16" i="36"/>
  <c r="H15" i="36"/>
  <c r="H72" i="33"/>
  <c r="H160" i="33"/>
  <c r="H159" i="33"/>
  <c r="H156" i="33"/>
  <c r="H155" i="33"/>
  <c r="H149" i="33"/>
  <c r="H148" i="33"/>
  <c r="H146" i="33"/>
  <c r="H145" i="33"/>
  <c r="H144" i="33"/>
  <c r="H142" i="33"/>
  <c r="H133" i="33"/>
  <c r="H131" i="33"/>
  <c r="H129" i="33"/>
  <c r="H120" i="33"/>
  <c r="H118" i="33"/>
  <c r="H115" i="33"/>
  <c r="H114" i="33"/>
  <c r="H113" i="33"/>
  <c r="H112" i="33"/>
  <c r="H109" i="33"/>
  <c r="H105" i="33"/>
  <c r="H104" i="33"/>
  <c r="H103" i="33"/>
  <c r="H102" i="33"/>
  <c r="H101" i="33"/>
  <c r="H100" i="33"/>
  <c r="H99" i="33"/>
  <c r="H98" i="33"/>
  <c r="H97" i="33"/>
  <c r="H96" i="33"/>
  <c r="H95" i="33"/>
  <c r="H92" i="33"/>
  <c r="H90" i="33"/>
  <c r="H89" i="33"/>
  <c r="H88" i="33"/>
  <c r="H87" i="33"/>
  <c r="H80" i="33"/>
  <c r="H77" i="33"/>
  <c r="H76" i="33"/>
  <c r="H75" i="33"/>
  <c r="H74" i="33"/>
  <c r="H73" i="33"/>
  <c r="H70" i="33"/>
  <c r="H69" i="33"/>
  <c r="H68" i="33"/>
  <c r="H67" i="33"/>
  <c r="H66" i="33"/>
  <c r="H65" i="33"/>
  <c r="H64" i="33"/>
  <c r="H63" i="33"/>
  <c r="H62" i="33"/>
  <c r="H61" i="33"/>
  <c r="H59" i="33"/>
  <c r="H58" i="33"/>
  <c r="H55" i="33"/>
  <c r="H54" i="33"/>
  <c r="H53" i="33"/>
  <c r="H52" i="33"/>
  <c r="H51" i="33"/>
  <c r="H48" i="33"/>
  <c r="H47" i="33"/>
  <c r="H46" i="33"/>
  <c r="H43" i="33"/>
  <c r="H42" i="33"/>
  <c r="H38" i="33"/>
  <c r="H34" i="33"/>
  <c r="H33" i="33"/>
  <c r="H32" i="33"/>
  <c r="H31" i="33"/>
  <c r="H27" i="33"/>
  <c r="H25" i="33"/>
  <c r="H23" i="33"/>
  <c r="H21" i="33"/>
  <c r="H20" i="33"/>
  <c r="H17" i="33"/>
  <c r="H16" i="33"/>
  <c r="H15" i="33"/>
  <c r="A95" i="32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50" i="32" s="1"/>
  <c r="A151" i="32" s="1"/>
  <c r="A153" i="32" s="1"/>
  <c r="F15" i="32"/>
  <c r="F16" i="32"/>
  <c r="F17" i="32"/>
  <c r="F20" i="32"/>
  <c r="F21" i="32"/>
  <c r="F22" i="32"/>
  <c r="H22" i="32" s="1"/>
  <c r="F23" i="32"/>
  <c r="F25" i="32"/>
  <c r="F27" i="32"/>
  <c r="F29" i="32"/>
  <c r="H29" i="32" s="1"/>
  <c r="F30" i="32"/>
  <c r="H30" i="32" s="1"/>
  <c r="F31" i="32"/>
  <c r="F32" i="32"/>
  <c r="F33" i="32"/>
  <c r="F34" i="32"/>
  <c r="F35" i="32"/>
  <c r="F38" i="32"/>
  <c r="F39" i="32"/>
  <c r="H39" i="32" s="1"/>
  <c r="F42" i="32"/>
  <c r="F43" i="32"/>
  <c r="F45" i="32"/>
  <c r="H45" i="32" s="1"/>
  <c r="F46" i="32"/>
  <c r="F47" i="32"/>
  <c r="F48" i="32"/>
  <c r="F50" i="32"/>
  <c r="H50" i="32" s="1"/>
  <c r="F51" i="32"/>
  <c r="F52" i="32"/>
  <c r="F53" i="32"/>
  <c r="F54" i="32"/>
  <c r="F55" i="32"/>
  <c r="F57" i="32"/>
  <c r="H57" i="32" s="1"/>
  <c r="F58" i="32"/>
  <c r="F59" i="32"/>
  <c r="F60" i="32"/>
  <c r="H60" i="32" s="1"/>
  <c r="F61" i="32"/>
  <c r="F62" i="32"/>
  <c r="F63" i="32"/>
  <c r="F64" i="32"/>
  <c r="F65" i="32"/>
  <c r="F66" i="32"/>
  <c r="F67" i="32"/>
  <c r="F68" i="32"/>
  <c r="F69" i="32"/>
  <c r="F70" i="32"/>
  <c r="F74" i="32"/>
  <c r="F75" i="32"/>
  <c r="F76" i="32"/>
  <c r="F77" i="32"/>
  <c r="F78" i="32"/>
  <c r="F81" i="32"/>
  <c r="F87" i="32"/>
  <c r="H87" i="32" s="1"/>
  <c r="F88" i="32"/>
  <c r="F89" i="32"/>
  <c r="F90" i="32"/>
  <c r="F91" i="32"/>
  <c r="F93" i="32"/>
  <c r="F95" i="32"/>
  <c r="F96" i="32"/>
  <c r="F97" i="32"/>
  <c r="F98" i="32"/>
  <c r="F99" i="32"/>
  <c r="F100" i="32"/>
  <c r="F101" i="32"/>
  <c r="F102" i="32"/>
  <c r="F103" i="32"/>
  <c r="F104" i="32"/>
  <c r="F105" i="32"/>
  <c r="F109" i="32"/>
  <c r="F112" i="32"/>
  <c r="F113" i="32"/>
  <c r="F114" i="32"/>
  <c r="F115" i="32"/>
  <c r="F118" i="32"/>
  <c r="F120" i="32"/>
  <c r="F129" i="32"/>
  <c r="F131" i="32"/>
  <c r="F133" i="32"/>
  <c r="F139" i="32"/>
  <c r="H139" i="32" s="1"/>
  <c r="F142" i="32"/>
  <c r="F144" i="32"/>
  <c r="F145" i="32"/>
  <c r="F146" i="32"/>
  <c r="F148" i="32"/>
  <c r="F149" i="32"/>
  <c r="F153" i="32"/>
  <c r="H153" i="32" s="1"/>
  <c r="F155" i="32"/>
  <c r="F156" i="32"/>
  <c r="F159" i="32"/>
  <c r="F160" i="32"/>
  <c r="H148" i="32" l="1"/>
  <c r="H145" i="32"/>
  <c r="H142" i="32"/>
  <c r="H133" i="32"/>
  <c r="H131" i="32"/>
  <c r="H129" i="32"/>
  <c r="H120" i="32"/>
  <c r="H118" i="32"/>
  <c r="H115" i="32"/>
  <c r="H114" i="32"/>
  <c r="H113" i="32"/>
  <c r="H112" i="32"/>
  <c r="H109" i="32"/>
  <c r="H105" i="32"/>
  <c r="H104" i="32"/>
  <c r="H103" i="32"/>
  <c r="H102" i="32"/>
  <c r="H101" i="32"/>
  <c r="H100" i="32"/>
  <c r="H99" i="32"/>
  <c r="H98" i="32"/>
  <c r="H97" i="32"/>
  <c r="H96" i="32"/>
  <c r="H95" i="32"/>
  <c r="H93" i="32"/>
  <c r="H91" i="32"/>
  <c r="H90" i="32"/>
  <c r="H89" i="32"/>
  <c r="H88" i="32"/>
  <c r="H81" i="32"/>
  <c r="H78" i="32"/>
  <c r="H77" i="32"/>
  <c r="H76" i="32"/>
  <c r="H75" i="32"/>
  <c r="H74" i="32"/>
  <c r="H70" i="32"/>
  <c r="H69" i="32"/>
  <c r="H68" i="32"/>
  <c r="H67" i="32"/>
  <c r="H66" i="32"/>
  <c r="H65" i="32"/>
  <c r="H64" i="32"/>
  <c r="H63" i="32"/>
  <c r="H62" i="32"/>
  <c r="H61" i="32"/>
  <c r="H59" i="32"/>
  <c r="H58" i="32"/>
  <c r="H55" i="32"/>
  <c r="H54" i="32"/>
  <c r="H53" i="32"/>
  <c r="H52" i="32"/>
  <c r="H51" i="32"/>
  <c r="H48" i="32"/>
  <c r="H47" i="32"/>
  <c r="H46" i="32"/>
  <c r="H43" i="32"/>
  <c r="H42" i="32"/>
  <c r="H38" i="32"/>
  <c r="H35" i="32"/>
  <c r="H34" i="32"/>
  <c r="H33" i="32"/>
  <c r="H32" i="32"/>
  <c r="H31" i="32"/>
  <c r="H27" i="32"/>
  <c r="H25" i="32"/>
  <c r="H23" i="32"/>
  <c r="H21" i="32"/>
  <c r="H20" i="32"/>
  <c r="H17" i="32"/>
  <c r="H16" i="32"/>
  <c r="H15" i="32"/>
  <c r="H160" i="32"/>
  <c r="H159" i="32"/>
  <c r="H156" i="32"/>
  <c r="H155" i="32"/>
  <c r="H149" i="32"/>
  <c r="H146" i="32"/>
  <c r="H144" i="32"/>
  <c r="F92" i="29"/>
  <c r="H92" i="29" s="1"/>
  <c r="C75" i="29" l="1"/>
  <c r="H73" i="29"/>
  <c r="H82" i="29" l="1"/>
  <c r="F169" i="29"/>
  <c r="F167" i="29"/>
  <c r="F165" i="29"/>
  <c r="F163" i="29"/>
  <c r="C161" i="29"/>
  <c r="C160" i="29"/>
  <c r="C159" i="29"/>
  <c r="C157" i="29"/>
  <c r="C156" i="29"/>
  <c r="A156" i="29"/>
  <c r="A157" i="29" s="1"/>
  <c r="A159" i="29" s="1"/>
  <c r="A160" i="29" s="1"/>
  <c r="A161" i="29" s="1"/>
  <c r="A163" i="29" s="1"/>
  <c r="A165" i="29" s="1"/>
  <c r="A167" i="29" s="1"/>
  <c r="A169" i="29" s="1"/>
  <c r="F155" i="29"/>
  <c r="C154" i="29"/>
  <c r="F152" i="29"/>
  <c r="F151" i="29"/>
  <c r="C150" i="29"/>
  <c r="C149" i="29"/>
  <c r="C148" i="29"/>
  <c r="C147" i="29"/>
  <c r="C146" i="29"/>
  <c r="C145" i="29"/>
  <c r="C144" i="29"/>
  <c r="F144" i="29" s="1"/>
  <c r="H144" i="29" s="1"/>
  <c r="C143" i="29"/>
  <c r="F142" i="29"/>
  <c r="C140" i="29"/>
  <c r="F139" i="29"/>
  <c r="H139" i="29" s="1"/>
  <c r="F138" i="29"/>
  <c r="H138" i="29" s="1"/>
  <c r="F137" i="29"/>
  <c r="H137" i="29" s="1"/>
  <c r="F136" i="29"/>
  <c r="H136" i="29" s="1"/>
  <c r="F135" i="29"/>
  <c r="H135" i="29" s="1"/>
  <c r="C134" i="29"/>
  <c r="F133" i="29"/>
  <c r="H133" i="29" s="1"/>
  <c r="C132" i="29"/>
  <c r="F131" i="29"/>
  <c r="H131" i="29" s="1"/>
  <c r="C130" i="29"/>
  <c r="F129" i="29"/>
  <c r="H129" i="29" s="1"/>
  <c r="F128" i="29"/>
  <c r="H128" i="29" s="1"/>
  <c r="F127" i="29"/>
  <c r="H127" i="29" s="1"/>
  <c r="F126" i="29"/>
  <c r="F125" i="29"/>
  <c r="F124" i="29"/>
  <c r="H124" i="29" s="1"/>
  <c r="F123" i="29"/>
  <c r="H123" i="29" s="1"/>
  <c r="F122" i="29"/>
  <c r="H122" i="29" s="1"/>
  <c r="C121" i="29"/>
  <c r="F120" i="29"/>
  <c r="C119" i="29"/>
  <c r="F118" i="29"/>
  <c r="C116" i="29"/>
  <c r="C115" i="29"/>
  <c r="C114" i="29"/>
  <c r="C113" i="29"/>
  <c r="F112" i="29"/>
  <c r="H112" i="29" s="1"/>
  <c r="F111" i="29"/>
  <c r="C110" i="29"/>
  <c r="F109" i="29"/>
  <c r="H109" i="29" s="1"/>
  <c r="F108" i="29"/>
  <c r="H108" i="29" s="1"/>
  <c r="F107" i="29"/>
  <c r="C106" i="29"/>
  <c r="C105" i="29"/>
  <c r="C104" i="29"/>
  <c r="C103" i="29"/>
  <c r="C102" i="29"/>
  <c r="C101" i="29"/>
  <c r="C100" i="29"/>
  <c r="C99" i="29"/>
  <c r="C98" i="29"/>
  <c r="C97" i="29"/>
  <c r="C96" i="29"/>
  <c r="C95" i="29"/>
  <c r="C93" i="29"/>
  <c r="C91" i="29"/>
  <c r="C90" i="29"/>
  <c r="C89" i="29"/>
  <c r="C88" i="29"/>
  <c r="C87" i="29"/>
  <c r="C85" i="29"/>
  <c r="C83" i="29"/>
  <c r="C82" i="29"/>
  <c r="C81" i="29"/>
  <c r="C80" i="29"/>
  <c r="C78" i="29"/>
  <c r="C77" i="29"/>
  <c r="C76" i="29"/>
  <c r="C74" i="29"/>
  <c r="C73" i="29"/>
  <c r="F72" i="29"/>
  <c r="H72" i="29" s="1"/>
  <c r="C70" i="29"/>
  <c r="C69" i="29"/>
  <c r="C68" i="29"/>
  <c r="C67" i="29"/>
  <c r="C66" i="29"/>
  <c r="C65" i="29"/>
  <c r="C64" i="29"/>
  <c r="C63" i="29"/>
  <c r="C62" i="29"/>
  <c r="C61" i="29"/>
  <c r="C60" i="29"/>
  <c r="C59" i="29"/>
  <c r="C58" i="29"/>
  <c r="C57" i="29"/>
  <c r="C55" i="29"/>
  <c r="C54" i="29"/>
  <c r="C53" i="29"/>
  <c r="C52" i="29"/>
  <c r="C51" i="29"/>
  <c r="C50" i="29"/>
  <c r="C48" i="29"/>
  <c r="F48" i="29" s="1"/>
  <c r="H48" i="29" s="1"/>
  <c r="C47" i="29"/>
  <c r="C46" i="29"/>
  <c r="C45" i="29"/>
  <c r="C43" i="29"/>
  <c r="C42" i="29"/>
  <c r="F41" i="29"/>
  <c r="C39" i="29"/>
  <c r="C38" i="29"/>
  <c r="F37" i="29"/>
  <c r="C35" i="29"/>
  <c r="C34" i="29"/>
  <c r="C33" i="29"/>
  <c r="C32" i="29"/>
  <c r="C31" i="29"/>
  <c r="C30" i="29"/>
  <c r="C29" i="29"/>
  <c r="C27" i="29"/>
  <c r="C25" i="29"/>
  <c r="C23" i="29"/>
  <c r="C22" i="29"/>
  <c r="C21" i="29"/>
  <c r="C20" i="29"/>
  <c r="A20" i="29"/>
  <c r="A21" i="29" s="1"/>
  <c r="A22" i="29" s="1"/>
  <c r="A23" i="29" s="1"/>
  <c r="A25" i="29" s="1"/>
  <c r="A27" i="29" s="1"/>
  <c r="A29" i="29" s="1"/>
  <c r="A30" i="29" s="1"/>
  <c r="A31" i="29" s="1"/>
  <c r="A32" i="29" s="1"/>
  <c r="A33" i="29" s="1"/>
  <c r="A34" i="29" s="1"/>
  <c r="A35" i="29" s="1"/>
  <c r="A37" i="29" s="1"/>
  <c r="A38" i="29" s="1"/>
  <c r="A39" i="29" s="1"/>
  <c r="A41" i="29" s="1"/>
  <c r="A42" i="29" s="1"/>
  <c r="A43" i="29" s="1"/>
  <c r="A45" i="29" s="1"/>
  <c r="A46" i="29" s="1"/>
  <c r="A47" i="29" s="1"/>
  <c r="A48" i="29" s="1"/>
  <c r="A50" i="29" s="1"/>
  <c r="A51" i="29" s="1"/>
  <c r="A52" i="29" s="1"/>
  <c r="A53" i="29" s="1"/>
  <c r="A54" i="29" s="1"/>
  <c r="A55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2" i="29" s="1"/>
  <c r="A73" i="29" s="1"/>
  <c r="A74" i="29" s="1"/>
  <c r="A75" i="29" s="1"/>
  <c r="A76" i="29" s="1"/>
  <c r="A77" i="29" s="1"/>
  <c r="A78" i="29" s="1"/>
  <c r="A80" i="29" s="1"/>
  <c r="A81" i="29" s="1"/>
  <c r="A82" i="29" s="1"/>
  <c r="A83" i="29" s="1"/>
  <c r="A85" i="29" s="1"/>
  <c r="A87" i="29" s="1"/>
  <c r="A88" i="29" s="1"/>
  <c r="A89" i="29" s="1"/>
  <c r="A90" i="29" s="1"/>
  <c r="A91" i="29" s="1"/>
  <c r="F19" i="29"/>
  <c r="C17" i="29"/>
  <c r="C16" i="29"/>
  <c r="C15" i="29"/>
  <c r="F14" i="29"/>
  <c r="A14" i="29"/>
  <c r="A15" i="29" s="1"/>
  <c r="A16" i="29" s="1"/>
  <c r="A17" i="29" s="1"/>
  <c r="F13" i="29"/>
  <c r="F11" i="29"/>
  <c r="H11" i="29" s="1"/>
  <c r="F126" i="25"/>
  <c r="C143" i="25"/>
  <c r="C139" i="25"/>
  <c r="I139" i="25"/>
  <c r="A20" i="25"/>
  <c r="A21" i="25"/>
  <c r="H120" i="29" l="1"/>
  <c r="H125" i="29"/>
  <c r="H126" i="29"/>
  <c r="A92" i="29"/>
  <c r="A93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4" i="29" s="1"/>
  <c r="H107" i="29"/>
  <c r="H111" i="29"/>
  <c r="H13" i="29"/>
  <c r="H14" i="29"/>
  <c r="H19" i="29"/>
  <c r="H37" i="29"/>
  <c r="H41" i="29"/>
  <c r="H118" i="29"/>
  <c r="F140" i="29"/>
  <c r="H140" i="29" s="1"/>
  <c r="H142" i="29"/>
  <c r="H151" i="29"/>
  <c r="H152" i="29"/>
  <c r="H155" i="29"/>
  <c r="H163" i="29"/>
  <c r="H165" i="29"/>
  <c r="H167" i="29"/>
  <c r="H169" i="29"/>
  <c r="F15" i="29"/>
  <c r="H15" i="29" s="1"/>
  <c r="F16" i="29"/>
  <c r="H16" i="29" s="1"/>
  <c r="F17" i="29"/>
  <c r="H17" i="29" s="1"/>
  <c r="F20" i="29"/>
  <c r="H20" i="29" s="1"/>
  <c r="F21" i="29"/>
  <c r="F22" i="29"/>
  <c r="F23" i="29"/>
  <c r="H23" i="29" s="1"/>
  <c r="F25" i="29"/>
  <c r="H25" i="29" s="1"/>
  <c r="F27" i="29"/>
  <c r="F29" i="29"/>
  <c r="F30" i="29"/>
  <c r="F31" i="29"/>
  <c r="H31" i="29" s="1"/>
  <c r="F32" i="29"/>
  <c r="F33" i="29"/>
  <c r="F34" i="29"/>
  <c r="H34" i="29" s="1"/>
  <c r="F35" i="29"/>
  <c r="F38" i="29"/>
  <c r="H38" i="29" s="1"/>
  <c r="F39" i="29"/>
  <c r="F42" i="29"/>
  <c r="F43" i="29"/>
  <c r="H43" i="29" s="1"/>
  <c r="F45" i="29"/>
  <c r="F46" i="29"/>
  <c r="F47" i="29"/>
  <c r="F50" i="29"/>
  <c r="F51" i="29"/>
  <c r="H51" i="29" s="1"/>
  <c r="F52" i="29"/>
  <c r="F53" i="29"/>
  <c r="F54" i="29"/>
  <c r="F55" i="29"/>
  <c r="H55" i="29" s="1"/>
  <c r="F57" i="29"/>
  <c r="F58" i="29"/>
  <c r="H58" i="29" s="1"/>
  <c r="F59" i="29"/>
  <c r="F60" i="29"/>
  <c r="F61" i="29"/>
  <c r="H61" i="29" s="1"/>
  <c r="F62" i="29"/>
  <c r="H62" i="29" s="1"/>
  <c r="F63" i="29"/>
  <c r="H63" i="29" s="1"/>
  <c r="F64" i="29"/>
  <c r="H64" i="29" s="1"/>
  <c r="F65" i="29"/>
  <c r="H65" i="29" s="1"/>
  <c r="F66" i="29"/>
  <c r="H66" i="29" s="1"/>
  <c r="F67" i="29"/>
  <c r="H67" i="29" s="1"/>
  <c r="F68" i="29"/>
  <c r="H68" i="29" s="1"/>
  <c r="F69" i="29"/>
  <c r="H69" i="29" s="1"/>
  <c r="F70" i="29"/>
  <c r="H70" i="29" s="1"/>
  <c r="F74" i="29"/>
  <c r="F75" i="29"/>
  <c r="F76" i="29"/>
  <c r="H76" i="29" s="1"/>
  <c r="F77" i="29"/>
  <c r="H77" i="29" s="1"/>
  <c r="F78" i="29"/>
  <c r="F80" i="29"/>
  <c r="F81" i="29"/>
  <c r="H81" i="29" s="1"/>
  <c r="F83" i="29"/>
  <c r="F85" i="29"/>
  <c r="F87" i="29"/>
  <c r="F88" i="29"/>
  <c r="F89" i="29"/>
  <c r="F90" i="29"/>
  <c r="F91" i="29"/>
  <c r="F93" i="29"/>
  <c r="F95" i="29"/>
  <c r="F96" i="29"/>
  <c r="F97" i="29"/>
  <c r="F98" i="29"/>
  <c r="H98" i="29" s="1"/>
  <c r="F99" i="29"/>
  <c r="F100" i="29"/>
  <c r="F101" i="29"/>
  <c r="H101" i="29" s="1"/>
  <c r="F102" i="29"/>
  <c r="F103" i="29"/>
  <c r="H103" i="29" s="1"/>
  <c r="F104" i="29"/>
  <c r="H104" i="29" s="1"/>
  <c r="F105" i="29"/>
  <c r="H105" i="29" s="1"/>
  <c r="F106" i="29"/>
  <c r="F110" i="29"/>
  <c r="H110" i="29" s="1"/>
  <c r="F113" i="29"/>
  <c r="H113" i="29" s="1"/>
  <c r="F114" i="29"/>
  <c r="F115" i="29"/>
  <c r="F116" i="29"/>
  <c r="H116" i="29" s="1"/>
  <c r="F119" i="29"/>
  <c r="F121" i="29"/>
  <c r="F130" i="29"/>
  <c r="H130" i="29" s="1"/>
  <c r="F132" i="29"/>
  <c r="H132" i="29" s="1"/>
  <c r="F134" i="29"/>
  <c r="H134" i="29" s="1"/>
  <c r="F143" i="29"/>
  <c r="H143" i="29" s="1"/>
  <c r="F145" i="29"/>
  <c r="H145" i="29" s="1"/>
  <c r="F146" i="29"/>
  <c r="H146" i="29" s="1"/>
  <c r="F147" i="29"/>
  <c r="H147" i="29" s="1"/>
  <c r="F148" i="29"/>
  <c r="F149" i="29"/>
  <c r="H149" i="29" s="1"/>
  <c r="F150" i="29"/>
  <c r="H150" i="29" s="1"/>
  <c r="F154" i="29"/>
  <c r="F156" i="29"/>
  <c r="H156" i="29" s="1"/>
  <c r="F157" i="29"/>
  <c r="H157" i="29" s="1"/>
  <c r="F159" i="29"/>
  <c r="F160" i="29"/>
  <c r="F161" i="29"/>
  <c r="H161" i="29" s="1"/>
  <c r="F143" i="25"/>
  <c r="I143" i="25" s="1"/>
  <c r="H160" i="29" l="1"/>
  <c r="H119" i="29"/>
  <c r="H115" i="29"/>
  <c r="H114" i="29"/>
  <c r="H106" i="29"/>
  <c r="H102" i="29"/>
  <c r="H100" i="29"/>
  <c r="H99" i="29"/>
  <c r="H97" i="29"/>
  <c r="H96" i="29"/>
  <c r="H93" i="29"/>
  <c r="H91" i="29"/>
  <c r="H89" i="29"/>
  <c r="H88" i="29"/>
  <c r="H78" i="29"/>
  <c r="H75" i="29"/>
  <c r="H74" i="29"/>
  <c r="H59" i="29"/>
  <c r="H54" i="29"/>
  <c r="H53" i="29"/>
  <c r="H52" i="29"/>
  <c r="H121" i="29"/>
  <c r="H47" i="29"/>
  <c r="H46" i="29"/>
  <c r="H42" i="29"/>
  <c r="H35" i="29"/>
  <c r="H33" i="29"/>
  <c r="H32" i="29"/>
  <c r="H27" i="29"/>
  <c r="H21" i="29"/>
  <c r="H159" i="29"/>
  <c r="H154" i="29"/>
  <c r="H148" i="29"/>
  <c r="H95" i="29"/>
  <c r="H90" i="29"/>
  <c r="H87" i="29"/>
  <c r="H85" i="29"/>
  <c r="H83" i="29"/>
  <c r="H80" i="29"/>
  <c r="H60" i="29"/>
  <c r="H57" i="29"/>
  <c r="H50" i="29"/>
  <c r="H45" i="29"/>
  <c r="H39" i="29"/>
  <c r="H30" i="29"/>
  <c r="H29" i="29"/>
  <c r="H22" i="29"/>
  <c r="C153" i="25"/>
  <c r="C35" i="25"/>
  <c r="C91" i="25"/>
  <c r="F153" i="25" l="1"/>
  <c r="F35" i="25"/>
  <c r="F72" i="25"/>
  <c r="F91" i="25"/>
  <c r="I153" i="25" l="1"/>
  <c r="I35" i="25"/>
  <c r="I72" i="25"/>
  <c r="I91" i="25"/>
  <c r="F159" i="23" l="1"/>
  <c r="F160" i="23"/>
  <c r="F156" i="23"/>
  <c r="F142" i="23"/>
  <c r="F143" i="23"/>
  <c r="F144" i="23"/>
  <c r="F145" i="23"/>
  <c r="F146" i="23"/>
  <c r="I146" i="23" s="1"/>
  <c r="F147" i="23"/>
  <c r="F148" i="23"/>
  <c r="F149" i="23"/>
  <c r="F150" i="23"/>
  <c r="I150" i="23" s="1"/>
  <c r="F151" i="23"/>
  <c r="I151" i="23" s="1"/>
  <c r="F135" i="23"/>
  <c r="F136" i="23"/>
  <c r="F137" i="23"/>
  <c r="F138" i="23"/>
  <c r="F139" i="23"/>
  <c r="I139" i="23" s="1"/>
  <c r="F132" i="23"/>
  <c r="F133" i="23"/>
  <c r="I133" i="23" s="1"/>
  <c r="F134" i="23"/>
  <c r="F126" i="23"/>
  <c r="F127" i="23"/>
  <c r="F128" i="23"/>
  <c r="F129" i="23"/>
  <c r="F130" i="23"/>
  <c r="F131" i="23"/>
  <c r="F121" i="23"/>
  <c r="F122" i="23"/>
  <c r="F123" i="23"/>
  <c r="F124" i="23"/>
  <c r="F125" i="23"/>
  <c r="F120" i="23"/>
  <c r="F119" i="23"/>
  <c r="F118" i="23"/>
  <c r="F115" i="23"/>
  <c r="F112" i="23"/>
  <c r="F113" i="23"/>
  <c r="F114" i="23"/>
  <c r="F104" i="23"/>
  <c r="I104" i="23" s="1"/>
  <c r="F105" i="23"/>
  <c r="F106" i="23"/>
  <c r="F107" i="23"/>
  <c r="F108" i="23"/>
  <c r="F109" i="23"/>
  <c r="F110" i="23"/>
  <c r="F111" i="23"/>
  <c r="F96" i="23"/>
  <c r="F97" i="23"/>
  <c r="F98" i="23"/>
  <c r="F99" i="23"/>
  <c r="F100" i="23"/>
  <c r="I100" i="23" s="1"/>
  <c r="F101" i="23"/>
  <c r="F102" i="23"/>
  <c r="I102" i="23" s="1"/>
  <c r="F103" i="23"/>
  <c r="F89" i="23"/>
  <c r="F90" i="23"/>
  <c r="F91" i="23"/>
  <c r="F92" i="23"/>
  <c r="F82" i="23"/>
  <c r="I82" i="23" s="1"/>
  <c r="F83" i="23"/>
  <c r="F77" i="23"/>
  <c r="F78" i="23"/>
  <c r="F76" i="23"/>
  <c r="F75" i="23"/>
  <c r="F79" i="23"/>
  <c r="F74" i="23"/>
  <c r="I74" i="23" s="1"/>
  <c r="F52" i="23"/>
  <c r="F53" i="23"/>
  <c r="F54" i="23"/>
  <c r="F55" i="23"/>
  <c r="F56" i="23"/>
  <c r="F48" i="23"/>
  <c r="F49" i="23"/>
  <c r="F38" i="23"/>
  <c r="F39" i="23"/>
  <c r="I39" i="23" s="1"/>
  <c r="F40" i="23"/>
  <c r="F35" i="23"/>
  <c r="F31" i="23"/>
  <c r="F32" i="23"/>
  <c r="F33" i="23"/>
  <c r="F34" i="23"/>
  <c r="F26" i="23"/>
  <c r="F28" i="23"/>
  <c r="F20" i="23"/>
  <c r="F21" i="23"/>
  <c r="I21" i="23" s="1"/>
  <c r="F22" i="23"/>
  <c r="F23" i="23"/>
  <c r="I23" i="23" s="1"/>
  <c r="F24" i="23"/>
  <c r="F14" i="23"/>
  <c r="F15" i="23"/>
  <c r="F16" i="23"/>
  <c r="F17" i="23"/>
  <c r="F71" i="23"/>
  <c r="F70" i="23"/>
  <c r="F65" i="23"/>
  <c r="F66" i="23"/>
  <c r="F67" i="23"/>
  <c r="I67" i="23" s="1"/>
  <c r="F68" i="23"/>
  <c r="F69" i="23"/>
  <c r="I69" i="23" s="1"/>
  <c r="F64" i="23"/>
  <c r="F59" i="23"/>
  <c r="I59" i="23" s="1"/>
  <c r="F60" i="23"/>
  <c r="F61" i="23"/>
  <c r="F62" i="23"/>
  <c r="F63" i="23"/>
  <c r="I63" i="23" s="1"/>
  <c r="F168" i="25"/>
  <c r="I168" i="25" s="1"/>
  <c r="F166" i="25"/>
  <c r="I166" i="25" s="1"/>
  <c r="F164" i="25"/>
  <c r="I164" i="25" s="1"/>
  <c r="F162" i="25"/>
  <c r="I162" i="25" s="1"/>
  <c r="C160" i="25"/>
  <c r="C159" i="25"/>
  <c r="C158" i="25"/>
  <c r="C156" i="25"/>
  <c r="F156" i="25" s="1"/>
  <c r="I156" i="25" s="1"/>
  <c r="C155" i="25"/>
  <c r="A155" i="25"/>
  <c r="A156" i="25" s="1"/>
  <c r="A158" i="25" s="1"/>
  <c r="A159" i="25" s="1"/>
  <c r="A160" i="25" s="1"/>
  <c r="A162" i="25" s="1"/>
  <c r="A164" i="25" s="1"/>
  <c r="A166" i="25" s="1"/>
  <c r="A168" i="25" s="1"/>
  <c r="F154" i="25"/>
  <c r="C149" i="25"/>
  <c r="C148" i="25"/>
  <c r="C147" i="25"/>
  <c r="C146" i="25"/>
  <c r="C145" i="25"/>
  <c r="C144" i="25"/>
  <c r="C142" i="25"/>
  <c r="F141" i="25"/>
  <c r="I141" i="25" s="1"/>
  <c r="F138" i="25"/>
  <c r="F137" i="25"/>
  <c r="F136" i="25"/>
  <c r="F135" i="25"/>
  <c r="F134" i="25"/>
  <c r="C133" i="25"/>
  <c r="F132" i="25"/>
  <c r="C131" i="25"/>
  <c r="F130" i="25"/>
  <c r="C129" i="25"/>
  <c r="F128" i="25"/>
  <c r="F127" i="25"/>
  <c r="F125" i="25"/>
  <c r="F124" i="25"/>
  <c r="F123" i="25"/>
  <c r="F122" i="25"/>
  <c r="F121" i="25"/>
  <c r="C120" i="25"/>
  <c r="F119" i="25"/>
  <c r="C118" i="25"/>
  <c r="F117" i="25"/>
  <c r="I117" i="25" s="1"/>
  <c r="C115" i="25"/>
  <c r="C114" i="25"/>
  <c r="C113" i="25"/>
  <c r="C112" i="25"/>
  <c r="F111" i="25"/>
  <c r="F110" i="25"/>
  <c r="C109" i="25"/>
  <c r="F108" i="25"/>
  <c r="F107" i="25"/>
  <c r="F106" i="25"/>
  <c r="C105" i="25"/>
  <c r="C104" i="25"/>
  <c r="C103" i="25"/>
  <c r="C102" i="25"/>
  <c r="C101" i="25"/>
  <c r="C100" i="25"/>
  <c r="C99" i="25"/>
  <c r="C98" i="25"/>
  <c r="C97" i="25"/>
  <c r="C96" i="25"/>
  <c r="C95" i="25"/>
  <c r="C94" i="25"/>
  <c r="C92" i="25"/>
  <c r="C90" i="25"/>
  <c r="C89" i="25"/>
  <c r="C88" i="25"/>
  <c r="C87" i="25"/>
  <c r="C85" i="25"/>
  <c r="C83" i="25"/>
  <c r="C82" i="25"/>
  <c r="C81" i="25"/>
  <c r="C80" i="25"/>
  <c r="C78" i="25"/>
  <c r="C77" i="25"/>
  <c r="C76" i="25"/>
  <c r="C75" i="25"/>
  <c r="C74" i="25"/>
  <c r="I73" i="25"/>
  <c r="C73" i="25"/>
  <c r="C70" i="25"/>
  <c r="C69" i="25"/>
  <c r="C68" i="25"/>
  <c r="C67" i="25"/>
  <c r="C66" i="25"/>
  <c r="C65" i="25"/>
  <c r="C64" i="25"/>
  <c r="C63" i="25"/>
  <c r="C62" i="25"/>
  <c r="C61" i="25"/>
  <c r="C60" i="25"/>
  <c r="C59" i="25"/>
  <c r="C58" i="25"/>
  <c r="C57" i="25"/>
  <c r="C55" i="25"/>
  <c r="C54" i="25"/>
  <c r="C53" i="25"/>
  <c r="C52" i="25"/>
  <c r="C51" i="25"/>
  <c r="C50" i="25"/>
  <c r="C48" i="25"/>
  <c r="C47" i="25"/>
  <c r="C46" i="25"/>
  <c r="C45" i="25"/>
  <c r="C43" i="25"/>
  <c r="C42" i="25"/>
  <c r="F42" i="25" s="1"/>
  <c r="I42" i="25" s="1"/>
  <c r="F41" i="25"/>
  <c r="I41" i="25" s="1"/>
  <c r="C39" i="25"/>
  <c r="C38" i="25"/>
  <c r="F37" i="25"/>
  <c r="I37" i="25" s="1"/>
  <c r="C34" i="25"/>
  <c r="F34" i="25" s="1"/>
  <c r="C33" i="25"/>
  <c r="C32" i="25"/>
  <c r="C31" i="25"/>
  <c r="C30" i="25"/>
  <c r="C29" i="25"/>
  <c r="C27" i="25"/>
  <c r="C25" i="25"/>
  <c r="C23" i="25"/>
  <c r="C22" i="25"/>
  <c r="C21" i="25"/>
  <c r="C20" i="25"/>
  <c r="A22" i="25"/>
  <c r="A23" i="25" s="1"/>
  <c r="A25" i="25" s="1"/>
  <c r="A27" i="25" s="1"/>
  <c r="A29" i="25" s="1"/>
  <c r="A30" i="25" s="1"/>
  <c r="A31" i="25" s="1"/>
  <c r="A32" i="25" s="1"/>
  <c r="A33" i="25" s="1"/>
  <c r="A34" i="25" s="1"/>
  <c r="A35" i="25" s="1"/>
  <c r="A37" i="25" s="1"/>
  <c r="A38" i="25" s="1"/>
  <c r="A39" i="25" s="1"/>
  <c r="A41" i="25" s="1"/>
  <c r="A42" i="25" s="1"/>
  <c r="A43" i="25" s="1"/>
  <c r="A45" i="25" s="1"/>
  <c r="A46" i="25" s="1"/>
  <c r="A47" i="25" s="1"/>
  <c r="A48" i="25" s="1"/>
  <c r="A50" i="25" s="1"/>
  <c r="A51" i="25" s="1"/>
  <c r="A52" i="25" s="1"/>
  <c r="A53" i="25" s="1"/>
  <c r="A54" i="25" s="1"/>
  <c r="A55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2" i="25" s="1"/>
  <c r="A73" i="25" s="1"/>
  <c r="A74" i="25" s="1"/>
  <c r="A75" i="25" s="1"/>
  <c r="A76" i="25" s="1"/>
  <c r="A77" i="25" s="1"/>
  <c r="A78" i="25" s="1"/>
  <c r="A80" i="25" s="1"/>
  <c r="A81" i="25" s="1"/>
  <c r="A82" i="25" s="1"/>
  <c r="A83" i="25" s="1"/>
  <c r="F19" i="25"/>
  <c r="I19" i="25" s="1"/>
  <c r="C17" i="25"/>
  <c r="C16" i="25"/>
  <c r="C15" i="25"/>
  <c r="F14" i="25"/>
  <c r="I14" i="25" s="1"/>
  <c r="A14" i="25"/>
  <c r="A15" i="25" s="1"/>
  <c r="A16" i="25" s="1"/>
  <c r="A17" i="25" s="1"/>
  <c r="F13" i="25"/>
  <c r="I13" i="25" s="1"/>
  <c r="F11" i="25"/>
  <c r="F168" i="23"/>
  <c r="I168" i="23" s="1"/>
  <c r="F166" i="23"/>
  <c r="I166" i="23" s="1"/>
  <c r="F164" i="23"/>
  <c r="I164" i="23" s="1"/>
  <c r="F162" i="23"/>
  <c r="I162" i="23" s="1"/>
  <c r="I160" i="23"/>
  <c r="I159" i="23"/>
  <c r="A159" i="23"/>
  <c r="A160" i="23" s="1"/>
  <c r="F158" i="23"/>
  <c r="I158" i="23" s="1"/>
  <c r="F155" i="23"/>
  <c r="I155" i="23" s="1"/>
  <c r="F154" i="23"/>
  <c r="A154" i="23"/>
  <c r="A155" i="23" s="1"/>
  <c r="A156" i="23" s="1"/>
  <c r="F153" i="23"/>
  <c r="I153" i="23" s="1"/>
  <c r="I149" i="23"/>
  <c r="A142" i="23"/>
  <c r="A143" i="23" s="1"/>
  <c r="A144" i="23" s="1"/>
  <c r="A145" i="23" s="1"/>
  <c r="A146" i="23" s="1"/>
  <c r="A147" i="23" s="1"/>
  <c r="A148" i="23" s="1"/>
  <c r="A149" i="23" s="1"/>
  <c r="A150" i="23" s="1"/>
  <c r="A151" i="23" s="1"/>
  <c r="F141" i="23"/>
  <c r="I141" i="23" s="1"/>
  <c r="I134" i="23"/>
  <c r="I132" i="23"/>
  <c r="I121" i="23"/>
  <c r="A119" i="23"/>
  <c r="A120" i="23" s="1"/>
  <c r="A121" i="23" s="1"/>
  <c r="A122" i="23" s="1"/>
  <c r="A123" i="23" s="1"/>
  <c r="A124" i="23" s="1"/>
  <c r="A125" i="23" s="1"/>
  <c r="A126" i="23" s="1"/>
  <c r="A127" i="23" s="1"/>
  <c r="A128" i="23" s="1"/>
  <c r="A129" i="23" s="1"/>
  <c r="A130" i="23" s="1"/>
  <c r="A131" i="23" s="1"/>
  <c r="A132" i="23" s="1"/>
  <c r="A133" i="23" s="1"/>
  <c r="A134" i="23" s="1"/>
  <c r="A135" i="23" s="1"/>
  <c r="A136" i="23" s="1"/>
  <c r="A137" i="23" s="1"/>
  <c r="A138" i="23" s="1"/>
  <c r="A139" i="23" s="1"/>
  <c r="I118" i="23"/>
  <c r="F117" i="23"/>
  <c r="I117" i="23" s="1"/>
  <c r="I115" i="23"/>
  <c r="I114" i="23"/>
  <c r="I113" i="23"/>
  <c r="I112" i="23"/>
  <c r="I111" i="23"/>
  <c r="I109" i="23"/>
  <c r="I107" i="23"/>
  <c r="I105" i="23"/>
  <c r="I103" i="23"/>
  <c r="I101" i="23"/>
  <c r="I99" i="23"/>
  <c r="I97" i="23"/>
  <c r="F95" i="23"/>
  <c r="A95" i="23"/>
  <c r="A96" i="23" s="1"/>
  <c r="A97" i="23" s="1"/>
  <c r="A98" i="23" s="1"/>
  <c r="A99" i="23" s="1"/>
  <c r="A100" i="23" s="1"/>
  <c r="A101" i="23" s="1"/>
  <c r="A102" i="23" s="1"/>
  <c r="A103" i="23" s="1"/>
  <c r="A104" i="23" s="1"/>
  <c r="A105" i="23" s="1"/>
  <c r="A106" i="23" s="1"/>
  <c r="A107" i="23" s="1"/>
  <c r="A108" i="23" s="1"/>
  <c r="A109" i="23" s="1"/>
  <c r="A110" i="23" s="1"/>
  <c r="A111" i="23" s="1"/>
  <c r="A112" i="23" s="1"/>
  <c r="A113" i="23" s="1"/>
  <c r="A114" i="23" s="1"/>
  <c r="A115" i="23" s="1"/>
  <c r="F94" i="23"/>
  <c r="I94" i="23" s="1"/>
  <c r="I92" i="23"/>
  <c r="I90" i="23"/>
  <c r="A90" i="23"/>
  <c r="A91" i="23" s="1"/>
  <c r="A92" i="23" s="1"/>
  <c r="I89" i="23"/>
  <c r="F88" i="23"/>
  <c r="I88" i="23" s="1"/>
  <c r="F86" i="23"/>
  <c r="I86" i="23" s="1"/>
  <c r="F84" i="23"/>
  <c r="I84" i="23" s="1"/>
  <c r="I83" i="23"/>
  <c r="F81" i="23"/>
  <c r="I81" i="23" s="1"/>
  <c r="A74" i="23"/>
  <c r="A75" i="23" s="1"/>
  <c r="A76" i="23" s="1"/>
  <c r="A77" i="23" s="1"/>
  <c r="A78" i="23" s="1"/>
  <c r="A79" i="23" s="1"/>
  <c r="F73" i="23"/>
  <c r="I62" i="23"/>
  <c r="I61" i="23"/>
  <c r="I60" i="23"/>
  <c r="A59" i="23"/>
  <c r="A60" i="23" s="1"/>
  <c r="A61" i="23" s="1"/>
  <c r="A62" i="23" s="1"/>
  <c r="A63" i="23" s="1"/>
  <c r="A64" i="23" s="1"/>
  <c r="A65" i="23" s="1"/>
  <c r="A66" i="23" s="1"/>
  <c r="A67" i="23" s="1"/>
  <c r="A68" i="23" s="1"/>
  <c r="A69" i="23" s="1"/>
  <c r="A70" i="23" s="1"/>
  <c r="A71" i="23" s="1"/>
  <c r="F58" i="23"/>
  <c r="I58" i="23" s="1"/>
  <c r="I56" i="23"/>
  <c r="I55" i="23"/>
  <c r="I54" i="23"/>
  <c r="I53" i="23"/>
  <c r="A52" i="23"/>
  <c r="A53" i="23" s="1"/>
  <c r="A54" i="23" s="1"/>
  <c r="A55" i="23" s="1"/>
  <c r="A56" i="23" s="1"/>
  <c r="F51" i="23"/>
  <c r="I51" i="23" s="1"/>
  <c r="I48" i="23"/>
  <c r="F47" i="23"/>
  <c r="A47" i="23"/>
  <c r="A48" i="23" s="1"/>
  <c r="A49" i="23" s="1"/>
  <c r="F46" i="23"/>
  <c r="I46" i="23" s="1"/>
  <c r="F44" i="23"/>
  <c r="F43" i="23"/>
  <c r="A43" i="23"/>
  <c r="A44" i="23" s="1"/>
  <c r="F42" i="23"/>
  <c r="I42" i="23" s="1"/>
  <c r="I40" i="23"/>
  <c r="I38" i="23"/>
  <c r="A38" i="23"/>
  <c r="A39" i="23" s="1"/>
  <c r="A40" i="23" s="1"/>
  <c r="F37" i="23"/>
  <c r="I37" i="23" s="1"/>
  <c r="A35" i="23"/>
  <c r="I34" i="23"/>
  <c r="I33" i="23"/>
  <c r="I32" i="23"/>
  <c r="I31" i="23"/>
  <c r="F30" i="23"/>
  <c r="I26" i="23"/>
  <c r="I24" i="23"/>
  <c r="I22" i="23"/>
  <c r="A20" i="23"/>
  <c r="A21" i="23" s="1"/>
  <c r="A22" i="23" s="1"/>
  <c r="A23" i="23" s="1"/>
  <c r="A24" i="23" s="1"/>
  <c r="F19" i="23"/>
  <c r="I19" i="23" s="1"/>
  <c r="I17" i="23"/>
  <c r="I16" i="23"/>
  <c r="I15" i="23"/>
  <c r="I14" i="23"/>
  <c r="A14" i="23"/>
  <c r="A15" i="23" s="1"/>
  <c r="A16" i="23" s="1"/>
  <c r="A17" i="23" s="1"/>
  <c r="F13" i="23"/>
  <c r="I13" i="23" s="1"/>
  <c r="F11" i="23"/>
  <c r="I30" i="23" l="1"/>
  <c r="A85" i="25"/>
  <c r="A87" i="25" s="1"/>
  <c r="A88" i="25" s="1"/>
  <c r="A89" i="25" s="1"/>
  <c r="A90" i="25" s="1"/>
  <c r="A91" i="25" s="1"/>
  <c r="A92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3" i="25" s="1"/>
  <c r="I28" i="23"/>
  <c r="I49" i="23"/>
  <c r="I96" i="23"/>
  <c r="I98" i="23"/>
  <c r="I106" i="23"/>
  <c r="I110" i="23"/>
  <c r="I126" i="23"/>
  <c r="I154" i="25"/>
  <c r="F67" i="25"/>
  <c r="I11" i="25"/>
  <c r="F15" i="25"/>
  <c r="F16" i="25"/>
  <c r="F17" i="25"/>
  <c r="F20" i="25"/>
  <c r="F21" i="25"/>
  <c r="F22" i="25"/>
  <c r="I22" i="25" s="1"/>
  <c r="F23" i="25"/>
  <c r="F25" i="25"/>
  <c r="F27" i="25"/>
  <c r="F29" i="25"/>
  <c r="I29" i="25" s="1"/>
  <c r="F30" i="25"/>
  <c r="I30" i="25" s="1"/>
  <c r="F31" i="25"/>
  <c r="F32" i="25"/>
  <c r="F33" i="25"/>
  <c r="F38" i="25"/>
  <c r="F39" i="25"/>
  <c r="I39" i="25" s="1"/>
  <c r="F43" i="25"/>
  <c r="F45" i="25"/>
  <c r="I45" i="25" s="1"/>
  <c r="F46" i="25"/>
  <c r="F47" i="25"/>
  <c r="F48" i="25"/>
  <c r="F50" i="25"/>
  <c r="I50" i="25" s="1"/>
  <c r="F51" i="25"/>
  <c r="F52" i="25"/>
  <c r="F53" i="25"/>
  <c r="F54" i="25"/>
  <c r="F55" i="25"/>
  <c r="F57" i="25"/>
  <c r="I57" i="25" s="1"/>
  <c r="F58" i="25"/>
  <c r="F59" i="25"/>
  <c r="F60" i="25"/>
  <c r="I60" i="25" s="1"/>
  <c r="F61" i="25"/>
  <c r="F62" i="25"/>
  <c r="F63" i="25"/>
  <c r="F64" i="25"/>
  <c r="F65" i="25"/>
  <c r="F66" i="25"/>
  <c r="F68" i="25"/>
  <c r="F69" i="25"/>
  <c r="F70" i="25"/>
  <c r="F74" i="25"/>
  <c r="F75" i="25"/>
  <c r="F76" i="25"/>
  <c r="F77" i="25"/>
  <c r="F78" i="25"/>
  <c r="F80" i="25"/>
  <c r="I80" i="25" s="1"/>
  <c r="F81" i="25"/>
  <c r="F83" i="25"/>
  <c r="I83" i="25" s="1"/>
  <c r="F85" i="25"/>
  <c r="I85" i="25" s="1"/>
  <c r="F87" i="25"/>
  <c r="I87" i="25" s="1"/>
  <c r="F88" i="25"/>
  <c r="F89" i="25"/>
  <c r="F90" i="25"/>
  <c r="I90" i="25" s="1"/>
  <c r="F92" i="25"/>
  <c r="F94" i="25"/>
  <c r="I94" i="25" s="1"/>
  <c r="F95" i="25"/>
  <c r="F96" i="25"/>
  <c r="F97" i="25"/>
  <c r="F98" i="25"/>
  <c r="F99" i="25"/>
  <c r="F100" i="25"/>
  <c r="F101" i="25"/>
  <c r="F102" i="25"/>
  <c r="F103" i="25"/>
  <c r="F104" i="25"/>
  <c r="F105" i="25"/>
  <c r="I106" i="25"/>
  <c r="I107" i="25"/>
  <c r="I108" i="25"/>
  <c r="F109" i="25"/>
  <c r="I110" i="25"/>
  <c r="I111" i="25"/>
  <c r="F112" i="25"/>
  <c r="F113" i="25"/>
  <c r="F114" i="25"/>
  <c r="F115" i="25"/>
  <c r="F118" i="25"/>
  <c r="I119" i="25"/>
  <c r="F120" i="25"/>
  <c r="I121" i="25"/>
  <c r="I122" i="25"/>
  <c r="I123" i="25"/>
  <c r="I124" i="25"/>
  <c r="I125" i="25"/>
  <c r="I126" i="25"/>
  <c r="I127" i="25"/>
  <c r="I128" i="25"/>
  <c r="F129" i="25"/>
  <c r="I130" i="25"/>
  <c r="F131" i="25"/>
  <c r="I132" i="25"/>
  <c r="F133" i="25"/>
  <c r="I134" i="25"/>
  <c r="I135" i="25"/>
  <c r="I136" i="25"/>
  <c r="I137" i="25"/>
  <c r="I138" i="25"/>
  <c r="F142" i="25"/>
  <c r="F144" i="25"/>
  <c r="F145" i="25"/>
  <c r="F146" i="25"/>
  <c r="F147" i="25"/>
  <c r="I147" i="25" s="1"/>
  <c r="F148" i="25"/>
  <c r="F149" i="25"/>
  <c r="F150" i="25"/>
  <c r="I150" i="25" s="1"/>
  <c r="F151" i="25"/>
  <c r="I151" i="25" s="1"/>
  <c r="F155" i="25"/>
  <c r="I155" i="25" s="1"/>
  <c r="F158" i="25"/>
  <c r="I158" i="25" s="1"/>
  <c r="F159" i="25"/>
  <c r="F160" i="25"/>
  <c r="I11" i="23"/>
  <c r="I20" i="23"/>
  <c r="I35" i="23"/>
  <c r="I43" i="23"/>
  <c r="I44" i="23"/>
  <c r="I47" i="23"/>
  <c r="I52" i="23"/>
  <c r="I68" i="23"/>
  <c r="I73" i="23"/>
  <c r="I79" i="23"/>
  <c r="I91" i="23"/>
  <c r="I95" i="23"/>
  <c r="I108" i="23"/>
  <c r="I137" i="23"/>
  <c r="I148" i="23"/>
  <c r="I154" i="23"/>
  <c r="I156" i="23"/>
  <c r="F166" i="22"/>
  <c r="I166" i="22" s="1"/>
  <c r="F164" i="22"/>
  <c r="I164" i="22" s="1"/>
  <c r="F162" i="22"/>
  <c r="I162" i="22" s="1"/>
  <c r="C160" i="22"/>
  <c r="F160" i="22" s="1"/>
  <c r="I160" i="22" s="1"/>
  <c r="C159" i="22"/>
  <c r="F159" i="22" s="1"/>
  <c r="I159" i="22" s="1"/>
  <c r="C158" i="22"/>
  <c r="F158" i="22" s="1"/>
  <c r="I158" i="22" s="1"/>
  <c r="C156" i="22"/>
  <c r="F156" i="22" s="1"/>
  <c r="C155" i="22"/>
  <c r="F155" i="22" s="1"/>
  <c r="C154" i="22"/>
  <c r="F154" i="22" s="1"/>
  <c r="F153" i="22"/>
  <c r="C151" i="22"/>
  <c r="F151" i="22" s="1"/>
  <c r="I151" i="22" s="1"/>
  <c r="C150" i="22"/>
  <c r="F150" i="22" s="1"/>
  <c r="I150" i="22" s="1"/>
  <c r="C149" i="22"/>
  <c r="F149" i="22" s="1"/>
  <c r="I149" i="22" s="1"/>
  <c r="C148" i="22"/>
  <c r="F148" i="22"/>
  <c r="I148" i="22" s="1"/>
  <c r="C147" i="22"/>
  <c r="F147" i="22" s="1"/>
  <c r="I147" i="22" s="1"/>
  <c r="C146" i="22"/>
  <c r="F146" i="22" s="1"/>
  <c r="I146" i="22" s="1"/>
  <c r="C145" i="22"/>
  <c r="F145" i="22" s="1"/>
  <c r="I145" i="22" s="1"/>
  <c r="C144" i="22"/>
  <c r="F144" i="22" s="1"/>
  <c r="I144" i="22" s="1"/>
  <c r="C143" i="22"/>
  <c r="F143" i="22" s="1"/>
  <c r="I143" i="22" s="1"/>
  <c r="F142" i="22"/>
  <c r="I142" i="22" s="1"/>
  <c r="C140" i="22"/>
  <c r="F140" i="22" s="1"/>
  <c r="I140" i="22" s="1"/>
  <c r="F139" i="22"/>
  <c r="I139" i="22" s="1"/>
  <c r="F138" i="22"/>
  <c r="I138" i="22" s="1"/>
  <c r="C137" i="22"/>
  <c r="F137" i="22" s="1"/>
  <c r="I137" i="22" s="1"/>
  <c r="F136" i="22"/>
  <c r="I136" i="22" s="1"/>
  <c r="F135" i="22"/>
  <c r="I135" i="22" s="1"/>
  <c r="F134" i="22"/>
  <c r="I134" i="22" s="1"/>
  <c r="C133" i="22"/>
  <c r="F133" i="22" s="1"/>
  <c r="I133" i="22" s="1"/>
  <c r="F132" i="22"/>
  <c r="I132" i="22" s="1"/>
  <c r="C131" i="22"/>
  <c r="F131" i="22" s="1"/>
  <c r="I131" i="22" s="1"/>
  <c r="F130" i="22"/>
  <c r="I130" i="22" s="1"/>
  <c r="C129" i="22"/>
  <c r="F129" i="22" s="1"/>
  <c r="I129" i="22" s="1"/>
  <c r="F128" i="22"/>
  <c r="I128" i="22" s="1"/>
  <c r="F127" i="22"/>
  <c r="I127" i="22" s="1"/>
  <c r="F125" i="22"/>
  <c r="I125" i="22" s="1"/>
  <c r="F124" i="22"/>
  <c r="I124" i="22" s="1"/>
  <c r="F123" i="22"/>
  <c r="I123" i="22" s="1"/>
  <c r="F122" i="22"/>
  <c r="I122" i="22" s="1"/>
  <c r="F121" i="22"/>
  <c r="I121" i="22" s="1"/>
  <c r="C120" i="22"/>
  <c r="F120" i="22" s="1"/>
  <c r="I120" i="22" s="1"/>
  <c r="F119" i="22"/>
  <c r="I119" i="22" s="1"/>
  <c r="C118" i="22"/>
  <c r="F118" i="22" s="1"/>
  <c r="I118" i="22" s="1"/>
  <c r="F117" i="22"/>
  <c r="I117" i="22" s="1"/>
  <c r="C115" i="22"/>
  <c r="F115" i="22" s="1"/>
  <c r="I115" i="22" s="1"/>
  <c r="C114" i="22"/>
  <c r="F114" i="22" s="1"/>
  <c r="I114" i="22" s="1"/>
  <c r="C113" i="22"/>
  <c r="F113" i="22" s="1"/>
  <c r="C112" i="22"/>
  <c r="F112" i="22" s="1"/>
  <c r="I112" i="22" s="1"/>
  <c r="I113" i="22"/>
  <c r="F111" i="22"/>
  <c r="I111" i="22" s="1"/>
  <c r="F110" i="22"/>
  <c r="I110" i="22" s="1"/>
  <c r="C109" i="22"/>
  <c r="F109" i="22" s="1"/>
  <c r="I109" i="22" s="1"/>
  <c r="F108" i="22"/>
  <c r="I108" i="22" s="1"/>
  <c r="F107" i="22"/>
  <c r="I107" i="22" s="1"/>
  <c r="F106" i="22"/>
  <c r="I106" i="22" s="1"/>
  <c r="C105" i="22"/>
  <c r="F105" i="22" s="1"/>
  <c r="C104" i="22"/>
  <c r="F104" i="22" s="1"/>
  <c r="I104" i="22" s="1"/>
  <c r="C96" i="22"/>
  <c r="F96" i="22" s="1"/>
  <c r="I96" i="22" s="1"/>
  <c r="C97" i="22"/>
  <c r="F97" i="22" s="1"/>
  <c r="I97" i="22" s="1"/>
  <c r="C98" i="22"/>
  <c r="F98" i="22" s="1"/>
  <c r="I98" i="22" s="1"/>
  <c r="C99" i="22"/>
  <c r="F99" i="22" s="1"/>
  <c r="I99" i="22" s="1"/>
  <c r="C100" i="22"/>
  <c r="F100" i="22" s="1"/>
  <c r="I100" i="22" s="1"/>
  <c r="C101" i="22"/>
  <c r="F101" i="22" s="1"/>
  <c r="I101" i="22" s="1"/>
  <c r="C102" i="22"/>
  <c r="F102" i="22" s="1"/>
  <c r="I102" i="22" s="1"/>
  <c r="C103" i="22"/>
  <c r="F103" i="22" s="1"/>
  <c r="I103" i="22" s="1"/>
  <c r="C95" i="22"/>
  <c r="F95" i="22" s="1"/>
  <c r="I95" i="22" s="1"/>
  <c r="C94" i="22"/>
  <c r="F94" i="22" s="1"/>
  <c r="I94" i="22" s="1"/>
  <c r="C91" i="22"/>
  <c r="F91" i="22" s="1"/>
  <c r="C90" i="22"/>
  <c r="F90" i="22" s="1"/>
  <c r="I90" i="22" s="1"/>
  <c r="C92" i="22"/>
  <c r="F92" i="22" s="1"/>
  <c r="I92" i="22" s="1"/>
  <c r="C89" i="22"/>
  <c r="F89" i="22" s="1"/>
  <c r="I89" i="22" s="1"/>
  <c r="C88" i="22"/>
  <c r="F88" i="22" s="1"/>
  <c r="I88" i="22" s="1"/>
  <c r="C86" i="22"/>
  <c r="F86" i="22" s="1"/>
  <c r="I86" i="22" s="1"/>
  <c r="C84" i="22"/>
  <c r="F84" i="22" s="1"/>
  <c r="I84" i="22" s="1"/>
  <c r="C83" i="22"/>
  <c r="F83" i="22" s="1"/>
  <c r="I83" i="22" s="1"/>
  <c r="C82" i="22"/>
  <c r="F82" i="22" s="1"/>
  <c r="I82" i="22" s="1"/>
  <c r="C81" i="22"/>
  <c r="F81" i="22" s="1"/>
  <c r="I81" i="22" s="1"/>
  <c r="C79" i="22"/>
  <c r="F79" i="22" s="1"/>
  <c r="C78" i="22"/>
  <c r="F78" i="22" s="1"/>
  <c r="C77" i="22"/>
  <c r="F77" i="22" s="1"/>
  <c r="I77" i="22" s="1"/>
  <c r="C76" i="22"/>
  <c r="F76" i="22" s="1"/>
  <c r="I74" i="22"/>
  <c r="I76" i="22"/>
  <c r="I78" i="22"/>
  <c r="C75" i="22"/>
  <c r="F75" i="22" s="1"/>
  <c r="I75" i="22" s="1"/>
  <c r="I105" i="22" l="1"/>
  <c r="I67" i="25"/>
  <c r="I160" i="25"/>
  <c r="I159" i="25"/>
  <c r="I149" i="25"/>
  <c r="I148" i="25"/>
  <c r="I146" i="25"/>
  <c r="I145" i="25"/>
  <c r="I144" i="25"/>
  <c r="I142" i="25"/>
  <c r="I133" i="25"/>
  <c r="I131" i="25"/>
  <c r="I129" i="25"/>
  <c r="I120" i="25"/>
  <c r="I118" i="25"/>
  <c r="I115" i="25"/>
  <c r="I114" i="25"/>
  <c r="I113" i="25"/>
  <c r="I112" i="25"/>
  <c r="I109" i="25"/>
  <c r="I105" i="25"/>
  <c r="I104" i="25"/>
  <c r="I103" i="25"/>
  <c r="I102" i="25"/>
  <c r="I101" i="25"/>
  <c r="I100" i="25"/>
  <c r="I99" i="25"/>
  <c r="I98" i="25"/>
  <c r="I97" i="25"/>
  <c r="I96" i="25"/>
  <c r="I95" i="25"/>
  <c r="I92" i="25"/>
  <c r="I89" i="25"/>
  <c r="I88" i="25"/>
  <c r="I82" i="25"/>
  <c r="I81" i="25"/>
  <c r="I78" i="25"/>
  <c r="I77" i="25"/>
  <c r="I76" i="25"/>
  <c r="I75" i="25"/>
  <c r="I74" i="25"/>
  <c r="I70" i="25"/>
  <c r="I69" i="25"/>
  <c r="I68" i="25"/>
  <c r="I66" i="25"/>
  <c r="I65" i="25"/>
  <c r="I64" i="25"/>
  <c r="I63" i="25"/>
  <c r="I62" i="25"/>
  <c r="I61" i="25"/>
  <c r="I59" i="25"/>
  <c r="I58" i="25"/>
  <c r="I55" i="25"/>
  <c r="I54" i="25"/>
  <c r="I53" i="25"/>
  <c r="I52" i="25"/>
  <c r="I51" i="25"/>
  <c r="I48" i="25"/>
  <c r="I47" i="25"/>
  <c r="I46" i="25"/>
  <c r="I43" i="25"/>
  <c r="I38" i="25"/>
  <c r="I34" i="25"/>
  <c r="I33" i="25"/>
  <c r="I32" i="25"/>
  <c r="I31" i="25"/>
  <c r="I27" i="25"/>
  <c r="I25" i="25"/>
  <c r="I23" i="25"/>
  <c r="I21" i="25"/>
  <c r="I20" i="25"/>
  <c r="I17" i="25"/>
  <c r="I16" i="25"/>
  <c r="I15" i="25"/>
  <c r="C74" i="22"/>
  <c r="C73" i="22"/>
  <c r="F73" i="22" s="1"/>
  <c r="I73" i="22" s="1"/>
  <c r="C71" i="22"/>
  <c r="F71" i="22" s="1"/>
  <c r="I71" i="22" s="1"/>
  <c r="C70" i="22"/>
  <c r="F70" i="22" s="1"/>
  <c r="I70" i="22" s="1"/>
  <c r="C69" i="22"/>
  <c r="F69" i="22" s="1"/>
  <c r="I69" i="22" s="1"/>
  <c r="C68" i="22"/>
  <c r="C67" i="22"/>
  <c r="F67" i="22" s="1"/>
  <c r="C66" i="22"/>
  <c r="F66" i="22" s="1"/>
  <c r="I66" i="22" s="1"/>
  <c r="C65" i="22"/>
  <c r="F65" i="22" s="1"/>
  <c r="C64" i="22"/>
  <c r="F64" i="22" s="1"/>
  <c r="I64" i="22" s="1"/>
  <c r="C63" i="22"/>
  <c r="F63" i="22" s="1"/>
  <c r="C62" i="22"/>
  <c r="F62" i="22" s="1"/>
  <c r="I62" i="22" s="1"/>
  <c r="C61" i="22"/>
  <c r="F61" i="22" s="1"/>
  <c r="C60" i="22"/>
  <c r="F60" i="22" s="1"/>
  <c r="I60" i="22" s="1"/>
  <c r="C59" i="22"/>
  <c r="F59" i="22" s="1"/>
  <c r="I59" i="22"/>
  <c r="I61" i="22"/>
  <c r="I63" i="22"/>
  <c r="I65" i="22"/>
  <c r="I67" i="22"/>
  <c r="C58" i="22"/>
  <c r="F58" i="22" s="1"/>
  <c r="I58" i="22" s="1"/>
  <c r="C56" i="22"/>
  <c r="F56" i="22" s="1"/>
  <c r="I56" i="22" s="1"/>
  <c r="C55" i="22"/>
  <c r="F55" i="22" s="1"/>
  <c r="I55" i="22" s="1"/>
  <c r="C54" i="22"/>
  <c r="F54" i="22" s="1"/>
  <c r="I54" i="22" s="1"/>
  <c r="C53" i="22"/>
  <c r="F53" i="22" s="1"/>
  <c r="I53" i="22" s="1"/>
  <c r="C52" i="22"/>
  <c r="F52" i="22" s="1"/>
  <c r="C51" i="22"/>
  <c r="F51" i="22" s="1"/>
  <c r="I51" i="22" s="1"/>
  <c r="C49" i="22"/>
  <c r="F49" i="22" s="1"/>
  <c r="I49" i="22" s="1"/>
  <c r="C48" i="22"/>
  <c r="F48" i="22" s="1"/>
  <c r="I48" i="22" s="1"/>
  <c r="C47" i="22"/>
  <c r="F47" i="22" s="1"/>
  <c r="C46" i="22"/>
  <c r="F46" i="22" s="1"/>
  <c r="I46" i="22" s="1"/>
  <c r="C44" i="22"/>
  <c r="F44" i="22" s="1"/>
  <c r="I44" i="22" s="1"/>
  <c r="C43" i="22"/>
  <c r="F42" i="22"/>
  <c r="I42" i="22" s="1"/>
  <c r="C40" i="22"/>
  <c r="F40" i="22" s="1"/>
  <c r="I40" i="22" s="1"/>
  <c r="C39" i="22"/>
  <c r="F39" i="22" s="1"/>
  <c r="I39" i="22" s="1"/>
  <c r="C37" i="22"/>
  <c r="F37" i="22" s="1"/>
  <c r="I37" i="22" s="1"/>
  <c r="C35" i="22"/>
  <c r="C34" i="22"/>
  <c r="F34" i="22" s="1"/>
  <c r="I34" i="22" s="1"/>
  <c r="C33" i="22"/>
  <c r="F33" i="22" s="1"/>
  <c r="I33" i="22" s="1"/>
  <c r="C32" i="22"/>
  <c r="F32" i="22" s="1"/>
  <c r="I32" i="22" s="1"/>
  <c r="C31" i="22"/>
  <c r="F31" i="22" s="1"/>
  <c r="I31" i="22" s="1"/>
  <c r="C30" i="22"/>
  <c r="F30" i="22" s="1"/>
  <c r="I30" i="22" s="1"/>
  <c r="C28" i="22"/>
  <c r="F28" i="22" s="1"/>
  <c r="I28" i="22" s="1"/>
  <c r="C26" i="22"/>
  <c r="F26" i="22" s="1"/>
  <c r="I26" i="22" s="1"/>
  <c r="C24" i="22"/>
  <c r="F24" i="22" s="1"/>
  <c r="I24" i="22" s="1"/>
  <c r="C23" i="22"/>
  <c r="F23" i="22" s="1"/>
  <c r="I23" i="22" s="1"/>
  <c r="C22" i="22"/>
  <c r="F22" i="22" s="1"/>
  <c r="I22" i="22" s="1"/>
  <c r="C21" i="22"/>
  <c r="F21" i="22" s="1"/>
  <c r="I21" i="22" s="1"/>
  <c r="C20" i="22"/>
  <c r="F20" i="22" s="1"/>
  <c r="I20" i="22" s="1"/>
  <c r="F19" i="22"/>
  <c r="I19" i="22" s="1"/>
  <c r="C17" i="22"/>
  <c r="F17" i="22" s="1"/>
  <c r="I17" i="22" s="1"/>
  <c r="C16" i="22"/>
  <c r="F16" i="22" s="1"/>
  <c r="I16" i="22" s="1"/>
  <c r="C15" i="22"/>
  <c r="F15" i="22" s="1"/>
  <c r="I15" i="22" s="1"/>
  <c r="F168" i="22" l="1"/>
  <c r="A159" i="22"/>
  <c r="A160" i="22" s="1"/>
  <c r="I155" i="22"/>
  <c r="A154" i="22"/>
  <c r="A155" i="22" s="1"/>
  <c r="I153" i="22"/>
  <c r="A143" i="22"/>
  <c r="A144" i="22" s="1"/>
  <c r="A145" i="22" s="1"/>
  <c r="A146" i="22" s="1"/>
  <c r="A147" i="22" s="1"/>
  <c r="A148" i="22" s="1"/>
  <c r="A149" i="22" s="1"/>
  <c r="A150" i="22" s="1"/>
  <c r="A151" i="22" s="1"/>
  <c r="F126" i="22"/>
  <c r="I126" i="22" s="1"/>
  <c r="A119" i="22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95" i="22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90" i="22"/>
  <c r="A91" i="22" s="1"/>
  <c r="A92" i="22" s="1"/>
  <c r="I79" i="22"/>
  <c r="A74" i="22"/>
  <c r="A75" i="22" s="1"/>
  <c r="A76" i="22" s="1"/>
  <c r="A77" i="22" s="1"/>
  <c r="A78" i="22" s="1"/>
  <c r="A79" i="22" s="1"/>
  <c r="I68" i="22"/>
  <c r="A59" i="22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I52" i="22"/>
  <c r="A52" i="22"/>
  <c r="A53" i="22" s="1"/>
  <c r="A54" i="22" s="1"/>
  <c r="A55" i="22" s="1"/>
  <c r="A56" i="22" s="1"/>
  <c r="I47" i="22"/>
  <c r="A47" i="22"/>
  <c r="A48" i="22" s="1"/>
  <c r="A49" i="22" s="1"/>
  <c r="F43" i="22"/>
  <c r="A43" i="22"/>
  <c r="A44" i="22" s="1"/>
  <c r="F38" i="22"/>
  <c r="A38" i="22"/>
  <c r="A39" i="22" s="1"/>
  <c r="A40" i="22" s="1"/>
  <c r="F35" i="22"/>
  <c r="I35" i="22" s="1"/>
  <c r="A35" i="22"/>
  <c r="A20" i="22"/>
  <c r="A21" i="22" s="1"/>
  <c r="A22" i="22" s="1"/>
  <c r="A23" i="22" s="1"/>
  <c r="A24" i="22" s="1"/>
  <c r="F14" i="22"/>
  <c r="A14" i="22"/>
  <c r="A15" i="22" s="1"/>
  <c r="A16" i="22" s="1"/>
  <c r="A17" i="22" s="1"/>
  <c r="F13" i="22"/>
  <c r="F11" i="22"/>
  <c r="I11" i="22" s="1"/>
  <c r="I14" i="22" l="1"/>
  <c r="I38" i="22"/>
  <c r="I168" i="22"/>
  <c r="I13" i="22"/>
  <c r="I91" i="22"/>
  <c r="I43" i="22"/>
  <c r="I154" i="22"/>
  <c r="I156" i="22"/>
  <c r="F137" i="21" l="1"/>
  <c r="H137" i="21" s="1"/>
  <c r="F168" i="21" l="1"/>
  <c r="H168" i="21" s="1"/>
  <c r="F166" i="21"/>
  <c r="H166" i="21" s="1"/>
  <c r="F164" i="21"/>
  <c r="H164" i="21" s="1"/>
  <c r="F162" i="21"/>
  <c r="H162" i="21" s="1"/>
  <c r="H160" i="21"/>
  <c r="C160" i="21"/>
  <c r="H159" i="21"/>
  <c r="C159" i="21"/>
  <c r="A159" i="21"/>
  <c r="A160" i="21" s="1"/>
  <c r="F158" i="21"/>
  <c r="H158" i="21" s="1"/>
  <c r="F156" i="21"/>
  <c r="F155" i="21"/>
  <c r="H155" i="21" s="1"/>
  <c r="F154" i="21"/>
  <c r="A154" i="21"/>
  <c r="A155" i="21" s="1"/>
  <c r="A156" i="21" s="1"/>
  <c r="F153" i="21"/>
  <c r="H153" i="21" s="1"/>
  <c r="F151" i="21"/>
  <c r="H151" i="21" s="1"/>
  <c r="F149" i="21"/>
  <c r="H149" i="21" s="1"/>
  <c r="F148" i="21"/>
  <c r="H147" i="21"/>
  <c r="C147" i="21"/>
  <c r="F146" i="21"/>
  <c r="H146" i="21" s="1"/>
  <c r="H145" i="21"/>
  <c r="C145" i="21"/>
  <c r="H144" i="21"/>
  <c r="C144" i="21"/>
  <c r="H143" i="21"/>
  <c r="C143" i="21"/>
  <c r="H142" i="21"/>
  <c r="C142" i="21"/>
  <c r="A142" i="21"/>
  <c r="A143" i="21" s="1"/>
  <c r="A144" i="21" s="1"/>
  <c r="A145" i="21" s="1"/>
  <c r="A146" i="21" s="1"/>
  <c r="A147" i="21" s="1"/>
  <c r="A148" i="21" s="1"/>
  <c r="A149" i="21" s="1"/>
  <c r="A150" i="21" s="1"/>
  <c r="F141" i="21"/>
  <c r="H141" i="21" s="1"/>
  <c r="F139" i="21"/>
  <c r="H139" i="21" s="1"/>
  <c r="H138" i="21"/>
  <c r="C138" i="21"/>
  <c r="H150" i="21"/>
  <c r="C150" i="21"/>
  <c r="H136" i="21"/>
  <c r="C136" i="21"/>
  <c r="H135" i="21"/>
  <c r="C135" i="21"/>
  <c r="H134" i="21"/>
  <c r="C134" i="21"/>
  <c r="H133" i="21"/>
  <c r="C133" i="21"/>
  <c r="H132" i="21"/>
  <c r="C132" i="21"/>
  <c r="H131" i="21"/>
  <c r="C131" i="21"/>
  <c r="H130" i="21"/>
  <c r="C130" i="21"/>
  <c r="H129" i="21"/>
  <c r="C129" i="21"/>
  <c r="H128" i="21"/>
  <c r="C128" i="21"/>
  <c r="H127" i="21"/>
  <c r="C127" i="21"/>
  <c r="H126" i="21"/>
  <c r="H125" i="21"/>
  <c r="C125" i="21"/>
  <c r="H124" i="21"/>
  <c r="C124" i="21"/>
  <c r="H123" i="21"/>
  <c r="C123" i="21"/>
  <c r="H122" i="21"/>
  <c r="C122" i="21"/>
  <c r="H121" i="21"/>
  <c r="H120" i="21"/>
  <c r="C120" i="21"/>
  <c r="H119" i="21"/>
  <c r="C119" i="21"/>
  <c r="A119" i="2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H118" i="21"/>
  <c r="C118" i="21"/>
  <c r="F117" i="21"/>
  <c r="H117" i="21" s="1"/>
  <c r="H115" i="21"/>
  <c r="C115" i="21"/>
  <c r="H114" i="21"/>
  <c r="C114" i="21"/>
  <c r="H113" i="21"/>
  <c r="C113" i="21"/>
  <c r="H112" i="21"/>
  <c r="C112" i="21"/>
  <c r="H111" i="21"/>
  <c r="C111" i="21"/>
  <c r="H110" i="21"/>
  <c r="C110" i="21"/>
  <c r="H109" i="21"/>
  <c r="C109" i="21"/>
  <c r="F108" i="21"/>
  <c r="H107" i="21"/>
  <c r="C107" i="21"/>
  <c r="H106" i="21"/>
  <c r="C106" i="21"/>
  <c r="H105" i="21"/>
  <c r="C105" i="21"/>
  <c r="H104" i="21"/>
  <c r="C104" i="21"/>
  <c r="H103" i="21"/>
  <c r="C103" i="21"/>
  <c r="H102" i="21"/>
  <c r="C102" i="21"/>
  <c r="H101" i="21"/>
  <c r="C101" i="21"/>
  <c r="H100" i="21"/>
  <c r="C100" i="21"/>
  <c r="H99" i="21"/>
  <c r="C99" i="21"/>
  <c r="H98" i="21"/>
  <c r="C98" i="21"/>
  <c r="H97" i="21"/>
  <c r="C97" i="21"/>
  <c r="H96" i="21"/>
  <c r="C96" i="21"/>
  <c r="F95" i="21"/>
  <c r="A95" i="2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F94" i="21"/>
  <c r="H94" i="21" s="1"/>
  <c r="H92" i="21"/>
  <c r="C92" i="21"/>
  <c r="F91" i="21"/>
  <c r="H90" i="21"/>
  <c r="C90" i="21"/>
  <c r="A90" i="21"/>
  <c r="A91" i="21" s="1"/>
  <c r="A92" i="21" s="1"/>
  <c r="H89" i="21"/>
  <c r="C89" i="21"/>
  <c r="F88" i="21"/>
  <c r="H88" i="21" s="1"/>
  <c r="F86" i="21"/>
  <c r="H86" i="21" s="1"/>
  <c r="F84" i="21"/>
  <c r="H84" i="21" s="1"/>
  <c r="H83" i="21"/>
  <c r="C83" i="21"/>
  <c r="H82" i="21"/>
  <c r="C82" i="21"/>
  <c r="F81" i="21"/>
  <c r="H81" i="21" s="1"/>
  <c r="F79" i="21"/>
  <c r="H78" i="21"/>
  <c r="C78" i="21"/>
  <c r="H77" i="21"/>
  <c r="C77" i="21"/>
  <c r="H76" i="21"/>
  <c r="C76" i="21"/>
  <c r="H75" i="21"/>
  <c r="C75" i="21"/>
  <c r="H74" i="21"/>
  <c r="C74" i="21"/>
  <c r="A74" i="21"/>
  <c r="A75" i="21" s="1"/>
  <c r="A76" i="21" s="1"/>
  <c r="A77" i="21" s="1"/>
  <c r="A78" i="21" s="1"/>
  <c r="A79" i="21" s="1"/>
  <c r="F73" i="21"/>
  <c r="H71" i="21"/>
  <c r="C71" i="21"/>
  <c r="H70" i="21"/>
  <c r="C70" i="21"/>
  <c r="H69" i="21"/>
  <c r="C69" i="21"/>
  <c r="F68" i="21"/>
  <c r="H67" i="21"/>
  <c r="C67" i="21"/>
  <c r="H66" i="21"/>
  <c r="C66" i="21"/>
  <c r="H65" i="21"/>
  <c r="C65" i="21"/>
  <c r="H64" i="21"/>
  <c r="C64" i="21"/>
  <c r="H63" i="21"/>
  <c r="C63" i="21"/>
  <c r="H62" i="21"/>
  <c r="C62" i="21"/>
  <c r="H61" i="21"/>
  <c r="C61" i="21"/>
  <c r="H60" i="21"/>
  <c r="C60" i="21"/>
  <c r="H59" i="21"/>
  <c r="C59" i="21"/>
  <c r="A59" i="2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F58" i="21"/>
  <c r="H58" i="21" s="1"/>
  <c r="H56" i="21"/>
  <c r="C56" i="21"/>
  <c r="H55" i="21"/>
  <c r="C55" i="21"/>
  <c r="H54" i="21"/>
  <c r="C54" i="21"/>
  <c r="H53" i="21"/>
  <c r="C53" i="21"/>
  <c r="F52" i="21"/>
  <c r="A52" i="21"/>
  <c r="A53" i="21" s="1"/>
  <c r="A54" i="21" s="1"/>
  <c r="A55" i="21" s="1"/>
  <c r="A56" i="21" s="1"/>
  <c r="F51" i="21"/>
  <c r="H51" i="21" s="1"/>
  <c r="H49" i="21"/>
  <c r="C49" i="21"/>
  <c r="H48" i="21"/>
  <c r="C48" i="21"/>
  <c r="F47" i="21"/>
  <c r="A47" i="21"/>
  <c r="A48" i="21" s="1"/>
  <c r="A49" i="21" s="1"/>
  <c r="F46" i="21"/>
  <c r="H46" i="21" s="1"/>
  <c r="F44" i="21"/>
  <c r="F43" i="21"/>
  <c r="A43" i="21"/>
  <c r="A44" i="21" s="1"/>
  <c r="F42" i="21"/>
  <c r="H42" i="21" s="1"/>
  <c r="F40" i="21"/>
  <c r="H40" i="21" s="1"/>
  <c r="H39" i="21"/>
  <c r="C39" i="21"/>
  <c r="F38" i="21"/>
  <c r="H38" i="21" s="1"/>
  <c r="A38" i="21"/>
  <c r="A39" i="21" s="1"/>
  <c r="A40" i="21" s="1"/>
  <c r="F37" i="21"/>
  <c r="F35" i="21"/>
  <c r="A35" i="21"/>
  <c r="H34" i="21"/>
  <c r="C34" i="21"/>
  <c r="H33" i="21"/>
  <c r="C33" i="21"/>
  <c r="H32" i="21"/>
  <c r="C32" i="21"/>
  <c r="H31" i="21"/>
  <c r="C31" i="21"/>
  <c r="F30" i="21"/>
  <c r="H30" i="21" s="1"/>
  <c r="H28" i="21"/>
  <c r="C28" i="21"/>
  <c r="H26" i="21"/>
  <c r="C26" i="21"/>
  <c r="H24" i="21"/>
  <c r="C24" i="21"/>
  <c r="F23" i="21"/>
  <c r="H23" i="21" s="1"/>
  <c r="H22" i="21"/>
  <c r="C22" i="21"/>
  <c r="H21" i="21"/>
  <c r="C21" i="21"/>
  <c r="F20" i="21"/>
  <c r="A20" i="21"/>
  <c r="A21" i="21" s="1"/>
  <c r="A22" i="21" s="1"/>
  <c r="A23" i="21" s="1"/>
  <c r="A24" i="21" s="1"/>
  <c r="F19" i="21"/>
  <c r="H19" i="21" s="1"/>
  <c r="H17" i="21"/>
  <c r="C17" i="21"/>
  <c r="H16" i="21"/>
  <c r="C16" i="21"/>
  <c r="H15" i="21"/>
  <c r="C15" i="21"/>
  <c r="F14" i="21"/>
  <c r="H14" i="21" s="1"/>
  <c r="A14" i="21"/>
  <c r="A15" i="21" s="1"/>
  <c r="A16" i="21" s="1"/>
  <c r="A17" i="21" s="1"/>
  <c r="F13" i="21"/>
  <c r="H13" i="21" s="1"/>
  <c r="F11" i="21"/>
  <c r="A137" i="21" l="1"/>
  <c r="A138" i="21" s="1"/>
  <c r="A139" i="21" s="1"/>
  <c r="H37" i="21"/>
  <c r="H11" i="21"/>
  <c r="H20" i="21"/>
  <c r="H35" i="21"/>
  <c r="H43" i="21"/>
  <c r="H44" i="21"/>
  <c r="H47" i="21"/>
  <c r="H52" i="21"/>
  <c r="H68" i="21"/>
  <c r="H73" i="21"/>
  <c r="H79" i="21"/>
  <c r="H91" i="21"/>
  <c r="H95" i="21"/>
  <c r="H108" i="21"/>
  <c r="H148" i="21"/>
  <c r="H154" i="21"/>
  <c r="H156" i="21"/>
  <c r="F38" i="20" l="1"/>
  <c r="F169" i="20" l="1"/>
  <c r="H169" i="20" s="1"/>
  <c r="F167" i="20"/>
  <c r="H167" i="20" s="1"/>
  <c r="F165" i="20"/>
  <c r="H165" i="20" s="1"/>
  <c r="F163" i="20"/>
  <c r="H163" i="20" s="1"/>
  <c r="H161" i="20"/>
  <c r="C161" i="20"/>
  <c r="H160" i="20"/>
  <c r="C160" i="20"/>
  <c r="A160" i="20"/>
  <c r="A161" i="20" s="1"/>
  <c r="F159" i="20"/>
  <c r="H159" i="20" s="1"/>
  <c r="F157" i="20"/>
  <c r="H157" i="20" s="1"/>
  <c r="F156" i="20"/>
  <c r="H156" i="20" s="1"/>
  <c r="F155" i="20"/>
  <c r="A155" i="20"/>
  <c r="A156" i="20" s="1"/>
  <c r="F154" i="20"/>
  <c r="H154" i="20" s="1"/>
  <c r="F152" i="20"/>
  <c r="H152" i="20" s="1"/>
  <c r="F151" i="20"/>
  <c r="H151" i="20" s="1"/>
  <c r="F150" i="20"/>
  <c r="H149" i="20"/>
  <c r="C149" i="20"/>
  <c r="F148" i="20"/>
  <c r="H148" i="20" s="1"/>
  <c r="H147" i="20"/>
  <c r="C147" i="20"/>
  <c r="H146" i="20"/>
  <c r="C146" i="20"/>
  <c r="H145" i="20"/>
  <c r="C145" i="20"/>
  <c r="H144" i="20"/>
  <c r="C144" i="20"/>
  <c r="A144" i="20"/>
  <c r="A145" i="20" s="1"/>
  <c r="A146" i="20" s="1"/>
  <c r="A147" i="20" s="1"/>
  <c r="A148" i="20" s="1"/>
  <c r="A149" i="20" s="1"/>
  <c r="A150" i="20" s="1"/>
  <c r="A151" i="20" s="1"/>
  <c r="A152" i="20" s="1"/>
  <c r="F143" i="20"/>
  <c r="H143" i="20" s="1"/>
  <c r="F141" i="20"/>
  <c r="H141" i="20" s="1"/>
  <c r="H140" i="20"/>
  <c r="C140" i="20"/>
  <c r="H139" i="20"/>
  <c r="C139" i="20"/>
  <c r="H138" i="20"/>
  <c r="C138" i="20"/>
  <c r="H137" i="20"/>
  <c r="C137" i="20"/>
  <c r="H136" i="20"/>
  <c r="C136" i="20"/>
  <c r="H135" i="20"/>
  <c r="C135" i="20"/>
  <c r="H134" i="20"/>
  <c r="C134" i="20"/>
  <c r="H133" i="20"/>
  <c r="C133" i="20"/>
  <c r="H132" i="20"/>
  <c r="C132" i="20"/>
  <c r="H131" i="20"/>
  <c r="C131" i="20"/>
  <c r="H130" i="20"/>
  <c r="C130" i="20"/>
  <c r="H129" i="20"/>
  <c r="C129" i="20"/>
  <c r="H128" i="20"/>
  <c r="C128" i="20"/>
  <c r="F127" i="20"/>
  <c r="H126" i="20"/>
  <c r="C126" i="20"/>
  <c r="H125" i="20"/>
  <c r="C125" i="20"/>
  <c r="H124" i="20"/>
  <c r="C124" i="20"/>
  <c r="H123" i="20"/>
  <c r="C123" i="20"/>
  <c r="H122" i="20"/>
  <c r="C122" i="20"/>
  <c r="H121" i="20"/>
  <c r="C121" i="20"/>
  <c r="H120" i="20"/>
  <c r="C120" i="20"/>
  <c r="A120" i="20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H119" i="20"/>
  <c r="C119" i="20"/>
  <c r="F118" i="20"/>
  <c r="H118" i="20" s="1"/>
  <c r="H116" i="20"/>
  <c r="C116" i="20"/>
  <c r="H115" i="20"/>
  <c r="C115" i="20"/>
  <c r="H114" i="20"/>
  <c r="C114" i="20"/>
  <c r="H113" i="20"/>
  <c r="C113" i="20"/>
  <c r="H112" i="20"/>
  <c r="C112" i="20"/>
  <c r="H111" i="20"/>
  <c r="C111" i="20"/>
  <c r="H110" i="20"/>
  <c r="C110" i="20"/>
  <c r="F109" i="20"/>
  <c r="H108" i="20"/>
  <c r="C108" i="20"/>
  <c r="H107" i="20"/>
  <c r="C107" i="20"/>
  <c r="H106" i="20"/>
  <c r="C106" i="20"/>
  <c r="H105" i="20"/>
  <c r="C105" i="20"/>
  <c r="H104" i="20"/>
  <c r="C104" i="20"/>
  <c r="H103" i="20"/>
  <c r="C103" i="20"/>
  <c r="H102" i="20"/>
  <c r="C102" i="20"/>
  <c r="H101" i="20"/>
  <c r="C101" i="20"/>
  <c r="H100" i="20"/>
  <c r="C100" i="20"/>
  <c r="H99" i="20"/>
  <c r="C99" i="20"/>
  <c r="H98" i="20"/>
  <c r="C98" i="20"/>
  <c r="H97" i="20"/>
  <c r="C97" i="20"/>
  <c r="F96" i="20"/>
  <c r="A96" i="20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F95" i="20"/>
  <c r="H95" i="20" s="1"/>
  <c r="F93" i="20"/>
  <c r="H93" i="20" s="1"/>
  <c r="H92" i="20"/>
  <c r="C92" i="20"/>
  <c r="F91" i="20"/>
  <c r="H91" i="20" s="1"/>
  <c r="H90" i="20"/>
  <c r="C90" i="20"/>
  <c r="A90" i="20"/>
  <c r="A91" i="20" s="1"/>
  <c r="A92" i="20" s="1"/>
  <c r="A93" i="20" s="1"/>
  <c r="H89" i="20"/>
  <c r="C89" i="20"/>
  <c r="F88" i="20"/>
  <c r="H88" i="20" s="1"/>
  <c r="F86" i="20"/>
  <c r="H86" i="20" s="1"/>
  <c r="F84" i="20"/>
  <c r="H84" i="20" s="1"/>
  <c r="H83" i="20"/>
  <c r="C83" i="20"/>
  <c r="H82" i="20"/>
  <c r="C82" i="20"/>
  <c r="F81" i="20"/>
  <c r="H81" i="20" s="1"/>
  <c r="F79" i="20"/>
  <c r="H78" i="20"/>
  <c r="C78" i="20"/>
  <c r="H77" i="20"/>
  <c r="C77" i="20"/>
  <c r="H76" i="20"/>
  <c r="C76" i="20"/>
  <c r="H75" i="20"/>
  <c r="C75" i="20"/>
  <c r="H74" i="20"/>
  <c r="C74" i="20"/>
  <c r="A74" i="20"/>
  <c r="A75" i="20" s="1"/>
  <c r="A76" i="20" s="1"/>
  <c r="A77" i="20" s="1"/>
  <c r="A78" i="20" s="1"/>
  <c r="A79" i="20" s="1"/>
  <c r="F73" i="20"/>
  <c r="H71" i="20"/>
  <c r="C71" i="20"/>
  <c r="H70" i="20"/>
  <c r="C70" i="20"/>
  <c r="H69" i="20"/>
  <c r="C69" i="20"/>
  <c r="F68" i="20"/>
  <c r="H68" i="20" s="1"/>
  <c r="H67" i="20"/>
  <c r="C67" i="20"/>
  <c r="H66" i="20"/>
  <c r="C66" i="20"/>
  <c r="H65" i="20"/>
  <c r="C65" i="20"/>
  <c r="H64" i="20"/>
  <c r="C64" i="20"/>
  <c r="H63" i="20"/>
  <c r="C63" i="20"/>
  <c r="H62" i="20"/>
  <c r="C62" i="20"/>
  <c r="H61" i="20"/>
  <c r="C61" i="20"/>
  <c r="H60" i="20"/>
  <c r="C60" i="20"/>
  <c r="H59" i="20"/>
  <c r="C59" i="20"/>
  <c r="A59" i="20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F58" i="20"/>
  <c r="H58" i="20" s="1"/>
  <c r="H56" i="20"/>
  <c r="C56" i="20"/>
  <c r="H55" i="20"/>
  <c r="C55" i="20"/>
  <c r="H54" i="20"/>
  <c r="C54" i="20"/>
  <c r="H53" i="20"/>
  <c r="C53" i="20"/>
  <c r="F52" i="20"/>
  <c r="A52" i="20"/>
  <c r="A53" i="20" s="1"/>
  <c r="A54" i="20" s="1"/>
  <c r="A55" i="20" s="1"/>
  <c r="A56" i="20" s="1"/>
  <c r="F51" i="20"/>
  <c r="H51" i="20" s="1"/>
  <c r="H49" i="20"/>
  <c r="C49" i="20"/>
  <c r="H48" i="20"/>
  <c r="C48" i="20"/>
  <c r="F47" i="20"/>
  <c r="A47" i="20"/>
  <c r="A48" i="20" s="1"/>
  <c r="A49" i="20" s="1"/>
  <c r="F46" i="20"/>
  <c r="H46" i="20" s="1"/>
  <c r="F44" i="20"/>
  <c r="F43" i="20"/>
  <c r="A43" i="20"/>
  <c r="A44" i="20" s="1"/>
  <c r="F42" i="20"/>
  <c r="H42" i="20" s="1"/>
  <c r="H40" i="20"/>
  <c r="C40" i="20"/>
  <c r="H39" i="20"/>
  <c r="C39" i="20"/>
  <c r="H38" i="20"/>
  <c r="A38" i="20"/>
  <c r="A39" i="20" s="1"/>
  <c r="A40" i="20" s="1"/>
  <c r="F37" i="20"/>
  <c r="F35" i="20"/>
  <c r="H35" i="20" s="1"/>
  <c r="A35" i="20"/>
  <c r="H34" i="20"/>
  <c r="C34" i="20"/>
  <c r="H33" i="20"/>
  <c r="C33" i="20"/>
  <c r="H32" i="20"/>
  <c r="C32" i="20"/>
  <c r="H31" i="20"/>
  <c r="C31" i="20"/>
  <c r="F30" i="20"/>
  <c r="H30" i="20" s="1"/>
  <c r="H28" i="20"/>
  <c r="C28" i="20"/>
  <c r="H26" i="20"/>
  <c r="C26" i="20"/>
  <c r="H24" i="20"/>
  <c r="C24" i="20"/>
  <c r="F23" i="20"/>
  <c r="H23" i="20" s="1"/>
  <c r="H22" i="20"/>
  <c r="C22" i="20"/>
  <c r="H21" i="20"/>
  <c r="C21" i="20"/>
  <c r="F20" i="20"/>
  <c r="H20" i="20" s="1"/>
  <c r="A20" i="20"/>
  <c r="A21" i="20" s="1"/>
  <c r="A22" i="20" s="1"/>
  <c r="A23" i="20" s="1"/>
  <c r="A24" i="20" s="1"/>
  <c r="F19" i="20"/>
  <c r="H19" i="20" s="1"/>
  <c r="H17" i="20"/>
  <c r="C17" i="20"/>
  <c r="H16" i="20"/>
  <c r="C16" i="20"/>
  <c r="H15" i="20"/>
  <c r="C15" i="20"/>
  <c r="F14" i="20"/>
  <c r="H14" i="20" s="1"/>
  <c r="A14" i="20"/>
  <c r="A15" i="20" s="1"/>
  <c r="A16" i="20" s="1"/>
  <c r="A17" i="20" s="1"/>
  <c r="F13" i="20"/>
  <c r="H13" i="20" s="1"/>
  <c r="F11" i="20"/>
  <c r="F38" i="17"/>
  <c r="H44" i="20" l="1"/>
  <c r="H47" i="20"/>
  <c r="H96" i="20"/>
  <c r="H150" i="20"/>
  <c r="H37" i="20"/>
  <c r="H52" i="20"/>
  <c r="H79" i="20"/>
  <c r="H109" i="20"/>
  <c r="H155" i="20"/>
  <c r="H11" i="20"/>
  <c r="H43" i="20"/>
  <c r="H73" i="20"/>
  <c r="H127" i="20"/>
  <c r="H15" i="17" l="1"/>
  <c r="H16" i="17"/>
  <c r="H17" i="17"/>
  <c r="H21" i="17"/>
  <c r="H22" i="17"/>
  <c r="H24" i="17"/>
  <c r="H26" i="17"/>
  <c r="H28" i="17"/>
  <c r="H31" i="17"/>
  <c r="H32" i="17"/>
  <c r="H33" i="17"/>
  <c r="H34" i="17"/>
  <c r="H38" i="17"/>
  <c r="H39" i="17"/>
  <c r="H48" i="17"/>
  <c r="H49" i="17"/>
  <c r="H53" i="17"/>
  <c r="H54" i="17"/>
  <c r="H55" i="17"/>
  <c r="H56" i="17"/>
  <c r="H59" i="17"/>
  <c r="H60" i="17"/>
  <c r="H61" i="17"/>
  <c r="H62" i="17"/>
  <c r="H63" i="17"/>
  <c r="H64" i="17"/>
  <c r="H65" i="17"/>
  <c r="H66" i="17"/>
  <c r="H67" i="17"/>
  <c r="H69" i="17"/>
  <c r="H70" i="17"/>
  <c r="H71" i="17"/>
  <c r="H74" i="17"/>
  <c r="H75" i="17"/>
  <c r="H76" i="17"/>
  <c r="H77" i="17"/>
  <c r="H78" i="17"/>
  <c r="H82" i="17"/>
  <c r="H83" i="17"/>
  <c r="H89" i="17"/>
  <c r="H90" i="17"/>
  <c r="H92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10" i="17"/>
  <c r="H111" i="17"/>
  <c r="H112" i="17"/>
  <c r="H113" i="17"/>
  <c r="H114" i="17"/>
  <c r="H115" i="17"/>
  <c r="H116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4" i="17"/>
  <c r="H145" i="17"/>
  <c r="H146" i="17"/>
  <c r="H147" i="17"/>
  <c r="H149" i="17"/>
  <c r="H160" i="17"/>
  <c r="H161" i="17"/>
  <c r="F13" i="17"/>
  <c r="H13" i="17" s="1"/>
  <c r="F14" i="17"/>
  <c r="H14" i="17" s="1"/>
  <c r="F19" i="17"/>
  <c r="H19" i="17" s="1"/>
  <c r="F20" i="17"/>
  <c r="H20" i="17" s="1"/>
  <c r="F23" i="17"/>
  <c r="H23" i="17" s="1"/>
  <c r="F30" i="17"/>
  <c r="H30" i="17" s="1"/>
  <c r="F35" i="17"/>
  <c r="H35" i="17" s="1"/>
  <c r="F37" i="17"/>
  <c r="H37" i="17" s="1"/>
  <c r="F40" i="17"/>
  <c r="H40" i="17" s="1"/>
  <c r="F42" i="17"/>
  <c r="H42" i="17" s="1"/>
  <c r="F43" i="17"/>
  <c r="H43" i="17" s="1"/>
  <c r="F44" i="17"/>
  <c r="H44" i="17" s="1"/>
  <c r="F46" i="17"/>
  <c r="H46" i="17" s="1"/>
  <c r="F47" i="17"/>
  <c r="F51" i="17"/>
  <c r="H51" i="17" s="1"/>
  <c r="F52" i="17"/>
  <c r="H52" i="17" s="1"/>
  <c r="F58" i="17"/>
  <c r="H58" i="17" s="1"/>
  <c r="F68" i="17"/>
  <c r="H68" i="17" s="1"/>
  <c r="F73" i="17"/>
  <c r="H73" i="17" s="1"/>
  <c r="F79" i="17"/>
  <c r="H79" i="17" s="1"/>
  <c r="F81" i="17"/>
  <c r="H81" i="17" s="1"/>
  <c r="F84" i="17"/>
  <c r="H84" i="17" s="1"/>
  <c r="F86" i="17"/>
  <c r="H86" i="17" s="1"/>
  <c r="F88" i="17"/>
  <c r="H88" i="17" s="1"/>
  <c r="F91" i="17"/>
  <c r="H91" i="17" s="1"/>
  <c r="F93" i="17"/>
  <c r="H93" i="17" s="1"/>
  <c r="F95" i="17"/>
  <c r="H95" i="17" s="1"/>
  <c r="F96" i="17"/>
  <c r="F109" i="17"/>
  <c r="H109" i="17" s="1"/>
  <c r="F118" i="17"/>
  <c r="H118" i="17" s="1"/>
  <c r="F141" i="17"/>
  <c r="H141" i="17" s="1"/>
  <c r="F143" i="17"/>
  <c r="H143" i="17" s="1"/>
  <c r="F148" i="17"/>
  <c r="H148" i="17" s="1"/>
  <c r="F150" i="17"/>
  <c r="H150" i="17" s="1"/>
  <c r="F151" i="17"/>
  <c r="H151" i="17" s="1"/>
  <c r="F152" i="17"/>
  <c r="H152" i="17" s="1"/>
  <c r="F154" i="17"/>
  <c r="H154" i="17" s="1"/>
  <c r="F155" i="17"/>
  <c r="H155" i="17" s="1"/>
  <c r="F156" i="17"/>
  <c r="H156" i="17" s="1"/>
  <c r="F157" i="17"/>
  <c r="H157" i="17" s="1"/>
  <c r="F159" i="17"/>
  <c r="H159" i="17" s="1"/>
  <c r="F163" i="17"/>
  <c r="F165" i="17"/>
  <c r="H165" i="17" s="1"/>
  <c r="F167" i="17"/>
  <c r="H167" i="17" s="1"/>
  <c r="F169" i="17"/>
  <c r="H169" i="17" s="1"/>
  <c r="A160" i="17"/>
  <c r="A161" i="17" s="1"/>
  <c r="A155" i="17"/>
  <c r="A156" i="17" s="1"/>
  <c r="A157" i="17" s="1"/>
  <c r="A144" i="17"/>
  <c r="A145" i="17" s="1"/>
  <c r="A146" i="17" s="1"/>
  <c r="A147" i="17" s="1"/>
  <c r="A148" i="17" s="1"/>
  <c r="A149" i="17" s="1"/>
  <c r="A150" i="17" s="1"/>
  <c r="A151" i="17" s="1"/>
  <c r="A152" i="17" s="1"/>
  <c r="A120" i="17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96" i="17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90" i="17"/>
  <c r="A91" i="17" s="1"/>
  <c r="A92" i="17" s="1"/>
  <c r="A93" i="17" s="1"/>
  <c r="A74" i="17"/>
  <c r="A75" i="17" s="1"/>
  <c r="A76" i="17" s="1"/>
  <c r="A77" i="17" s="1"/>
  <c r="A78" i="17" s="1"/>
  <c r="A79" i="17" s="1"/>
  <c r="A59" i="17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52" i="17"/>
  <c r="A53" i="17" s="1"/>
  <c r="A54" i="17" s="1"/>
  <c r="A55" i="17" s="1"/>
  <c r="A56" i="17" s="1"/>
  <c r="A47" i="17"/>
  <c r="A48" i="17" s="1"/>
  <c r="A49" i="17" s="1"/>
  <c r="A43" i="17"/>
  <c r="A44" i="17" s="1"/>
  <c r="A38" i="17"/>
  <c r="A39" i="17" s="1"/>
  <c r="A40" i="17" s="1"/>
  <c r="A35" i="17"/>
  <c r="A20" i="17"/>
  <c r="A21" i="17" s="1"/>
  <c r="A22" i="17" s="1"/>
  <c r="A23" i="17" s="1"/>
  <c r="A24" i="17" s="1"/>
  <c r="A14" i="17"/>
  <c r="A15" i="17" s="1"/>
  <c r="A16" i="17" s="1"/>
  <c r="A17" i="17" s="1"/>
  <c r="F11" i="17"/>
  <c r="H11" i="17" l="1"/>
  <c r="H163" i="17"/>
  <c r="H96" i="17"/>
  <c r="H47" i="17"/>
  <c r="F151" i="15" l="1"/>
  <c r="F152" i="15"/>
  <c r="H152" i="15" s="1"/>
  <c r="F141" i="15"/>
  <c r="H141" i="15"/>
  <c r="H151" i="15" l="1"/>
  <c r="F93" i="15" l="1"/>
  <c r="F169" i="15"/>
  <c r="H169" i="15" s="1"/>
  <c r="F167" i="15"/>
  <c r="H167" i="15" s="1"/>
  <c r="F165" i="15"/>
  <c r="H165" i="15" s="1"/>
  <c r="F163" i="15"/>
  <c r="H163" i="15" s="1"/>
  <c r="H161" i="15"/>
  <c r="C161" i="15"/>
  <c r="H160" i="15"/>
  <c r="C160" i="15"/>
  <c r="A160" i="15"/>
  <c r="A161" i="15" s="1"/>
  <c r="F159" i="15"/>
  <c r="H159" i="15" s="1"/>
  <c r="F157" i="15"/>
  <c r="F156" i="15"/>
  <c r="H156" i="15" s="1"/>
  <c r="F155" i="15"/>
  <c r="A155" i="15"/>
  <c r="A156" i="15" s="1"/>
  <c r="F154" i="15"/>
  <c r="H154" i="15" s="1"/>
  <c r="F150" i="15"/>
  <c r="H150" i="15" s="1"/>
  <c r="H149" i="15"/>
  <c r="C149" i="15"/>
  <c r="F148" i="15"/>
  <c r="H148" i="15" s="1"/>
  <c r="H147" i="15"/>
  <c r="C147" i="15"/>
  <c r="H146" i="15"/>
  <c r="C146" i="15"/>
  <c r="H145" i="15"/>
  <c r="C145" i="15"/>
  <c r="H144" i="15"/>
  <c r="C144" i="15"/>
  <c r="A144" i="15"/>
  <c r="A145" i="15" s="1"/>
  <c r="A146" i="15" s="1"/>
  <c r="A147" i="15" s="1"/>
  <c r="A148" i="15" s="1"/>
  <c r="A149" i="15" s="1"/>
  <c r="A150" i="15" s="1"/>
  <c r="A151" i="15" s="1"/>
  <c r="A152" i="15" s="1"/>
  <c r="F143" i="15"/>
  <c r="H143" i="15" s="1"/>
  <c r="H140" i="15"/>
  <c r="C140" i="15"/>
  <c r="H139" i="15"/>
  <c r="C139" i="15"/>
  <c r="H138" i="15"/>
  <c r="C138" i="15"/>
  <c r="H137" i="15"/>
  <c r="C137" i="15"/>
  <c r="H136" i="15"/>
  <c r="C136" i="15"/>
  <c r="H135" i="15"/>
  <c r="C135" i="15"/>
  <c r="H134" i="15"/>
  <c r="C134" i="15"/>
  <c r="H133" i="15"/>
  <c r="C133" i="15"/>
  <c r="H132" i="15"/>
  <c r="C132" i="15"/>
  <c r="H131" i="15"/>
  <c r="C131" i="15"/>
  <c r="H130" i="15"/>
  <c r="C130" i="15"/>
  <c r="H129" i="15"/>
  <c r="C129" i="15"/>
  <c r="H128" i="15"/>
  <c r="C128" i="15"/>
  <c r="F127" i="15"/>
  <c r="H126" i="15"/>
  <c r="C126" i="15"/>
  <c r="H125" i="15"/>
  <c r="C125" i="15"/>
  <c r="H124" i="15"/>
  <c r="C124" i="15"/>
  <c r="H123" i="15"/>
  <c r="C123" i="15"/>
  <c r="H122" i="15"/>
  <c r="C122" i="15"/>
  <c r="H121" i="15"/>
  <c r="C121" i="15"/>
  <c r="H120" i="15"/>
  <c r="C120" i="15"/>
  <c r="A120" i="15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H119" i="15"/>
  <c r="C119" i="15"/>
  <c r="F118" i="15"/>
  <c r="H118" i="15" s="1"/>
  <c r="H116" i="15"/>
  <c r="C116" i="15"/>
  <c r="H115" i="15"/>
  <c r="C115" i="15"/>
  <c r="H114" i="15"/>
  <c r="C114" i="15"/>
  <c r="H113" i="15"/>
  <c r="C113" i="15"/>
  <c r="H112" i="15"/>
  <c r="C112" i="15"/>
  <c r="H111" i="15"/>
  <c r="C111" i="15"/>
  <c r="H110" i="15"/>
  <c r="C110" i="15"/>
  <c r="F109" i="15"/>
  <c r="H109" i="15" s="1"/>
  <c r="H108" i="15"/>
  <c r="C108" i="15"/>
  <c r="H107" i="15"/>
  <c r="C107" i="15"/>
  <c r="H106" i="15"/>
  <c r="C106" i="15"/>
  <c r="H105" i="15"/>
  <c r="C105" i="15"/>
  <c r="H104" i="15"/>
  <c r="C104" i="15"/>
  <c r="H103" i="15"/>
  <c r="C103" i="15"/>
  <c r="H102" i="15"/>
  <c r="C102" i="15"/>
  <c r="H101" i="15"/>
  <c r="C101" i="15"/>
  <c r="H100" i="15"/>
  <c r="C100" i="15"/>
  <c r="H99" i="15"/>
  <c r="C99" i="15"/>
  <c r="H98" i="15"/>
  <c r="C98" i="15"/>
  <c r="H97" i="15"/>
  <c r="C97" i="15"/>
  <c r="F96" i="15"/>
  <c r="A96" i="15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F95" i="15"/>
  <c r="H95" i="15" s="1"/>
  <c r="F91" i="15"/>
  <c r="H91" i="15" s="1"/>
  <c r="H90" i="15"/>
  <c r="C90" i="15"/>
  <c r="H89" i="15"/>
  <c r="C89" i="15"/>
  <c r="A90" i="15"/>
  <c r="A91" i="15" s="1"/>
  <c r="A92" i="15" s="1"/>
  <c r="A93" i="15" s="1"/>
  <c r="F88" i="15"/>
  <c r="H88" i="15" s="1"/>
  <c r="F86" i="15"/>
  <c r="H86" i="15" s="1"/>
  <c r="F84" i="15"/>
  <c r="H84" i="15" s="1"/>
  <c r="H83" i="15"/>
  <c r="C83" i="15"/>
  <c r="H82" i="15"/>
  <c r="C82" i="15"/>
  <c r="F81" i="15"/>
  <c r="H81" i="15" s="1"/>
  <c r="F79" i="15"/>
  <c r="H78" i="15"/>
  <c r="C78" i="15"/>
  <c r="H77" i="15"/>
  <c r="C77" i="15"/>
  <c r="H76" i="15"/>
  <c r="C76" i="15"/>
  <c r="H75" i="15"/>
  <c r="C75" i="15"/>
  <c r="H74" i="15"/>
  <c r="C74" i="15"/>
  <c r="A74" i="15"/>
  <c r="A75" i="15" s="1"/>
  <c r="A76" i="15" s="1"/>
  <c r="A77" i="15" s="1"/>
  <c r="A78" i="15" s="1"/>
  <c r="A79" i="15" s="1"/>
  <c r="F73" i="15"/>
  <c r="H71" i="15"/>
  <c r="C71" i="15"/>
  <c r="H70" i="15"/>
  <c r="C70" i="15"/>
  <c r="H69" i="15"/>
  <c r="C69" i="15"/>
  <c r="F68" i="15"/>
  <c r="H68" i="15" s="1"/>
  <c r="H67" i="15"/>
  <c r="C67" i="15"/>
  <c r="H66" i="15"/>
  <c r="C66" i="15"/>
  <c r="H65" i="15"/>
  <c r="C65" i="15"/>
  <c r="H64" i="15"/>
  <c r="C64" i="15"/>
  <c r="H63" i="15"/>
  <c r="C63" i="15"/>
  <c r="H62" i="15"/>
  <c r="C62" i="15"/>
  <c r="H61" i="15"/>
  <c r="C61" i="15"/>
  <c r="H60" i="15"/>
  <c r="C60" i="15"/>
  <c r="H59" i="15"/>
  <c r="C59" i="15"/>
  <c r="A59" i="15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F58" i="15"/>
  <c r="H58" i="15" s="1"/>
  <c r="H56" i="15"/>
  <c r="C56" i="15"/>
  <c r="H55" i="15"/>
  <c r="C55" i="15"/>
  <c r="H54" i="15"/>
  <c r="C54" i="15"/>
  <c r="H53" i="15"/>
  <c r="C53" i="15"/>
  <c r="F52" i="15"/>
  <c r="H52" i="15" s="1"/>
  <c r="A52" i="15"/>
  <c r="A53" i="15" s="1"/>
  <c r="A54" i="15" s="1"/>
  <c r="A55" i="15" s="1"/>
  <c r="A56" i="15" s="1"/>
  <c r="F51" i="15"/>
  <c r="H51" i="15" s="1"/>
  <c r="H49" i="15"/>
  <c r="C49" i="15"/>
  <c r="H48" i="15"/>
  <c r="C48" i="15"/>
  <c r="F47" i="15"/>
  <c r="A47" i="15"/>
  <c r="A48" i="15" s="1"/>
  <c r="A49" i="15" s="1"/>
  <c r="F46" i="15"/>
  <c r="H46" i="15" s="1"/>
  <c r="F44" i="15"/>
  <c r="H44" i="15" s="1"/>
  <c r="F43" i="15"/>
  <c r="A43" i="15"/>
  <c r="A44" i="15" s="1"/>
  <c r="F42" i="15"/>
  <c r="H42" i="15" s="1"/>
  <c r="H40" i="15"/>
  <c r="C40" i="15"/>
  <c r="H39" i="15"/>
  <c r="C39" i="15"/>
  <c r="H38" i="15"/>
  <c r="C38" i="15"/>
  <c r="A38" i="15"/>
  <c r="A39" i="15" s="1"/>
  <c r="A40" i="15" s="1"/>
  <c r="F37" i="15"/>
  <c r="H37" i="15" s="1"/>
  <c r="F35" i="15"/>
  <c r="A35" i="15"/>
  <c r="H34" i="15"/>
  <c r="C34" i="15"/>
  <c r="H33" i="15"/>
  <c r="C33" i="15"/>
  <c r="H32" i="15"/>
  <c r="C32" i="15"/>
  <c r="H31" i="15"/>
  <c r="C31" i="15"/>
  <c r="F30" i="15"/>
  <c r="H30" i="15" s="1"/>
  <c r="H28" i="15"/>
  <c r="C28" i="15"/>
  <c r="H26" i="15"/>
  <c r="C26" i="15"/>
  <c r="H24" i="15"/>
  <c r="C24" i="15"/>
  <c r="F23" i="15"/>
  <c r="H23" i="15" s="1"/>
  <c r="H22" i="15"/>
  <c r="C22" i="15"/>
  <c r="H21" i="15"/>
  <c r="C21" i="15"/>
  <c r="F20" i="15"/>
  <c r="A20" i="15"/>
  <c r="A21" i="15" s="1"/>
  <c r="A22" i="15" s="1"/>
  <c r="A23" i="15" s="1"/>
  <c r="A24" i="15" s="1"/>
  <c r="F19" i="15"/>
  <c r="H19" i="15" s="1"/>
  <c r="H17" i="15"/>
  <c r="C17" i="15"/>
  <c r="H16" i="15"/>
  <c r="C16" i="15"/>
  <c r="H15" i="15"/>
  <c r="C15" i="15"/>
  <c r="F14" i="15"/>
  <c r="H14" i="15" s="1"/>
  <c r="A14" i="15"/>
  <c r="A15" i="15" s="1"/>
  <c r="A16" i="15" s="1"/>
  <c r="A17" i="15" s="1"/>
  <c r="F13" i="15"/>
  <c r="F11" i="15"/>
  <c r="H11" i="15" l="1"/>
  <c r="H43" i="15"/>
  <c r="H157" i="15"/>
  <c r="H93" i="15"/>
  <c r="H35" i="15"/>
  <c r="H20" i="15"/>
  <c r="H79" i="15"/>
  <c r="H127" i="15"/>
  <c r="H73" i="15"/>
  <c r="H155" i="15"/>
  <c r="H13" i="15"/>
  <c r="H47" i="15"/>
  <c r="H96" i="15"/>
  <c r="D126" i="13" l="1"/>
  <c r="C125" i="13"/>
  <c r="H40" i="13" l="1"/>
  <c r="L15" i="13"/>
  <c r="L16" i="13"/>
  <c r="L17" i="13"/>
  <c r="L21" i="13"/>
  <c r="L22" i="13"/>
  <c r="L24" i="13"/>
  <c r="L26" i="13"/>
  <c r="L28" i="13"/>
  <c r="L31" i="13"/>
  <c r="L32" i="13"/>
  <c r="L33" i="13"/>
  <c r="L34" i="13"/>
  <c r="L38" i="13"/>
  <c r="L39" i="13"/>
  <c r="L40" i="13"/>
  <c r="L48" i="13"/>
  <c r="L49" i="13"/>
  <c r="L53" i="13"/>
  <c r="L54" i="13"/>
  <c r="L55" i="13"/>
  <c r="L56" i="13"/>
  <c r="L59" i="13"/>
  <c r="L60" i="13"/>
  <c r="L61" i="13"/>
  <c r="L62" i="13"/>
  <c r="L63" i="13"/>
  <c r="L64" i="13"/>
  <c r="L65" i="13"/>
  <c r="L66" i="13"/>
  <c r="L67" i="13"/>
  <c r="L69" i="13"/>
  <c r="L70" i="13"/>
  <c r="L71" i="13"/>
  <c r="L74" i="13"/>
  <c r="L75" i="13"/>
  <c r="L76" i="13"/>
  <c r="L77" i="13"/>
  <c r="L78" i="13"/>
  <c r="L82" i="13"/>
  <c r="L83" i="13"/>
  <c r="L89" i="13"/>
  <c r="L90" i="13"/>
  <c r="L92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10" i="13"/>
  <c r="L111" i="13"/>
  <c r="L112" i="13"/>
  <c r="L113" i="13"/>
  <c r="L114" i="13"/>
  <c r="L115" i="13"/>
  <c r="L118" i="13"/>
  <c r="L119" i="13"/>
  <c r="L120" i="13"/>
  <c r="L121" i="13"/>
  <c r="L122" i="13"/>
  <c r="L123" i="13"/>
  <c r="L124" i="13"/>
  <c r="L125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3" i="13"/>
  <c r="L144" i="13"/>
  <c r="L145" i="13"/>
  <c r="L146" i="13"/>
  <c r="L148" i="13"/>
  <c r="L159" i="13"/>
  <c r="L160" i="13"/>
  <c r="H151" i="13" l="1"/>
  <c r="L151" i="13" s="1"/>
  <c r="H150" i="13"/>
  <c r="L150" i="13" s="1"/>
  <c r="H93" i="13"/>
  <c r="L93" i="13" s="1"/>
  <c r="H140" i="13"/>
  <c r="L140" i="13" s="1"/>
  <c r="C92" i="13"/>
  <c r="D92" i="13" s="1"/>
  <c r="H168" i="13"/>
  <c r="L168" i="13" s="1"/>
  <c r="D168" i="13"/>
  <c r="E168" i="13" s="1"/>
  <c r="H166" i="13"/>
  <c r="L166" i="13" s="1"/>
  <c r="D166" i="13"/>
  <c r="E166" i="13" s="1"/>
  <c r="H164" i="13"/>
  <c r="D164" i="13"/>
  <c r="E164" i="13" s="1"/>
  <c r="H162" i="13"/>
  <c r="D162" i="13"/>
  <c r="E162" i="13" s="1"/>
  <c r="C160" i="13"/>
  <c r="D160" i="13" s="1"/>
  <c r="E160" i="13" s="1"/>
  <c r="C159" i="13"/>
  <c r="D159" i="13" s="1"/>
  <c r="A159" i="13"/>
  <c r="A160" i="13" s="1"/>
  <c r="H158" i="13"/>
  <c r="L158" i="13" s="1"/>
  <c r="D158" i="13"/>
  <c r="E158" i="13" s="1"/>
  <c r="H156" i="13"/>
  <c r="D156" i="13"/>
  <c r="H155" i="13"/>
  <c r="L155" i="13" s="1"/>
  <c r="D155" i="13"/>
  <c r="E155" i="13" s="1"/>
  <c r="H154" i="13"/>
  <c r="D154" i="13"/>
  <c r="E154" i="13" s="1"/>
  <c r="A154" i="13"/>
  <c r="A155" i="13" s="1"/>
  <c r="A156" i="13" s="1"/>
  <c r="H153" i="13"/>
  <c r="L153" i="13" s="1"/>
  <c r="D153" i="13"/>
  <c r="E153" i="13" s="1"/>
  <c r="H149" i="13"/>
  <c r="D149" i="13"/>
  <c r="C148" i="13"/>
  <c r="D148" i="13" s="1"/>
  <c r="H147" i="13"/>
  <c r="L147" i="13" s="1"/>
  <c r="D147" i="13"/>
  <c r="E147" i="13" s="1"/>
  <c r="C146" i="13"/>
  <c r="D146" i="13" s="1"/>
  <c r="E146" i="13" s="1"/>
  <c r="C145" i="13"/>
  <c r="D145" i="13" s="1"/>
  <c r="C144" i="13"/>
  <c r="D144" i="13" s="1"/>
  <c r="C143" i="13"/>
  <c r="D143" i="13" s="1"/>
  <c r="A143" i="13"/>
  <c r="A144" i="13" s="1"/>
  <c r="A145" i="13" s="1"/>
  <c r="A146" i="13" s="1"/>
  <c r="A147" i="13" s="1"/>
  <c r="A148" i="13" s="1"/>
  <c r="A149" i="13" s="1"/>
  <c r="A150" i="13" s="1"/>
  <c r="A151" i="13" s="1"/>
  <c r="H142" i="13"/>
  <c r="L142" i="13" s="1"/>
  <c r="D142" i="13"/>
  <c r="C139" i="13"/>
  <c r="D139" i="13" s="1"/>
  <c r="C138" i="13"/>
  <c r="D138" i="13" s="1"/>
  <c r="C137" i="13"/>
  <c r="D137" i="13" s="1"/>
  <c r="C136" i="13"/>
  <c r="D136" i="13" s="1"/>
  <c r="C135" i="13"/>
  <c r="D135" i="13" s="1"/>
  <c r="C134" i="13"/>
  <c r="D134" i="13" s="1"/>
  <c r="C133" i="13"/>
  <c r="D133" i="13" s="1"/>
  <c r="C132" i="13"/>
  <c r="D132" i="13" s="1"/>
  <c r="C131" i="13"/>
  <c r="D131" i="13" s="1"/>
  <c r="C130" i="13"/>
  <c r="D130" i="13" s="1"/>
  <c r="C129" i="13"/>
  <c r="D129" i="13" s="1"/>
  <c r="C128" i="13"/>
  <c r="D128" i="13" s="1"/>
  <c r="C127" i="13"/>
  <c r="D127" i="13" s="1"/>
  <c r="D125" i="13"/>
  <c r="C124" i="13"/>
  <c r="D124" i="13" s="1"/>
  <c r="C123" i="13"/>
  <c r="D123" i="13" s="1"/>
  <c r="C122" i="13"/>
  <c r="D122" i="13" s="1"/>
  <c r="C121" i="13"/>
  <c r="D121" i="13" s="1"/>
  <c r="C120" i="13"/>
  <c r="D120" i="13" s="1"/>
  <c r="C119" i="13"/>
  <c r="D119" i="13" s="1"/>
  <c r="A119" i="13"/>
  <c r="A120" i="13" s="1"/>
  <c r="A121" i="13" s="1"/>
  <c r="A122" i="13" s="1"/>
  <c r="A123" i="13" s="1"/>
  <c r="A124" i="13" s="1"/>
  <c r="A125" i="13" s="1"/>
  <c r="C118" i="13"/>
  <c r="D118" i="13" s="1"/>
  <c r="H117" i="13"/>
  <c r="L117" i="13" s="1"/>
  <c r="D117" i="13"/>
  <c r="E117" i="13" s="1"/>
  <c r="C115" i="13"/>
  <c r="D115" i="13" s="1"/>
  <c r="C114" i="13"/>
  <c r="D114" i="13" s="1"/>
  <c r="C113" i="13"/>
  <c r="D113" i="13" s="1"/>
  <c r="E113" i="13" s="1"/>
  <c r="C112" i="13"/>
  <c r="D112" i="13" s="1"/>
  <c r="E112" i="13" s="1"/>
  <c r="C111" i="13"/>
  <c r="D111" i="13" s="1"/>
  <c r="C110" i="13"/>
  <c r="D110" i="13" s="1"/>
  <c r="H109" i="13"/>
  <c r="D109" i="13"/>
  <c r="C108" i="13"/>
  <c r="D108" i="13" s="1"/>
  <c r="C107" i="13"/>
  <c r="D107" i="13" s="1"/>
  <c r="C106" i="13"/>
  <c r="D106" i="13" s="1"/>
  <c r="C105" i="13"/>
  <c r="D105" i="13" s="1"/>
  <c r="C104" i="13"/>
  <c r="D104" i="13" s="1"/>
  <c r="C103" i="13"/>
  <c r="D103" i="13" s="1"/>
  <c r="C102" i="13"/>
  <c r="D102" i="13" s="1"/>
  <c r="C101" i="13"/>
  <c r="D101" i="13" s="1"/>
  <c r="E101" i="13" s="1"/>
  <c r="C100" i="13"/>
  <c r="D100" i="13" s="1"/>
  <c r="C99" i="13"/>
  <c r="D99" i="13" s="1"/>
  <c r="C98" i="13"/>
  <c r="D98" i="13" s="1"/>
  <c r="C97" i="13"/>
  <c r="D97" i="13" s="1"/>
  <c r="H96" i="13"/>
  <c r="D96" i="13"/>
  <c r="A96" i="13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H95" i="13"/>
  <c r="L95" i="13" s="1"/>
  <c r="D95" i="13"/>
  <c r="E95" i="13" s="1"/>
  <c r="H91" i="13"/>
  <c r="D91" i="13"/>
  <c r="E91" i="13" s="1"/>
  <c r="C90" i="13"/>
  <c r="D90" i="13" s="1"/>
  <c r="E90" i="13" s="1"/>
  <c r="C89" i="13"/>
  <c r="D89" i="13" s="1"/>
  <c r="A90" i="13"/>
  <c r="A91" i="13" s="1"/>
  <c r="A92" i="13" s="1"/>
  <c r="A93" i="13" s="1"/>
  <c r="H88" i="13"/>
  <c r="L88" i="13" s="1"/>
  <c r="D88" i="13"/>
  <c r="E88" i="13" s="1"/>
  <c r="H86" i="13"/>
  <c r="L86" i="13" s="1"/>
  <c r="D86" i="13"/>
  <c r="E86" i="13" s="1"/>
  <c r="H84" i="13"/>
  <c r="L84" i="13" s="1"/>
  <c r="D84" i="13"/>
  <c r="E84" i="13" s="1"/>
  <c r="C83" i="13"/>
  <c r="D83" i="13" s="1"/>
  <c r="C82" i="13"/>
  <c r="D82" i="13" s="1"/>
  <c r="H81" i="13"/>
  <c r="L81" i="13" s="1"/>
  <c r="D81" i="13"/>
  <c r="E81" i="13" s="1"/>
  <c r="H79" i="13"/>
  <c r="D79" i="13"/>
  <c r="C78" i="13"/>
  <c r="D78" i="13" s="1"/>
  <c r="C77" i="13"/>
  <c r="D77" i="13" s="1"/>
  <c r="C76" i="13"/>
  <c r="D76" i="13" s="1"/>
  <c r="E76" i="13" s="1"/>
  <c r="C75" i="13"/>
  <c r="D75" i="13" s="1"/>
  <c r="C74" i="13"/>
  <c r="D74" i="13" s="1"/>
  <c r="A74" i="13"/>
  <c r="A75" i="13" s="1"/>
  <c r="A76" i="13" s="1"/>
  <c r="A77" i="13" s="1"/>
  <c r="A78" i="13" s="1"/>
  <c r="A79" i="13" s="1"/>
  <c r="H73" i="13"/>
  <c r="D73" i="13"/>
  <c r="C71" i="13"/>
  <c r="D71" i="13" s="1"/>
  <c r="E71" i="13" s="1"/>
  <c r="C70" i="13"/>
  <c r="D70" i="13" s="1"/>
  <c r="C69" i="13"/>
  <c r="D69" i="13" s="1"/>
  <c r="H68" i="13"/>
  <c r="L68" i="13" s="1"/>
  <c r="D68" i="13"/>
  <c r="C67" i="13"/>
  <c r="D67" i="13" s="1"/>
  <c r="C66" i="13"/>
  <c r="D66" i="13" s="1"/>
  <c r="C65" i="13"/>
  <c r="D65" i="13" s="1"/>
  <c r="C64" i="13"/>
  <c r="D64" i="13" s="1"/>
  <c r="C63" i="13"/>
  <c r="D63" i="13" s="1"/>
  <c r="E63" i="13" s="1"/>
  <c r="C62" i="13"/>
  <c r="D62" i="13" s="1"/>
  <c r="E62" i="13" s="1"/>
  <c r="C61" i="13"/>
  <c r="D61" i="13" s="1"/>
  <c r="C60" i="13"/>
  <c r="D60" i="13" s="1"/>
  <c r="E60" i="13" s="1"/>
  <c r="C59" i="13"/>
  <c r="D59" i="13" s="1"/>
  <c r="A59" i="13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H58" i="13"/>
  <c r="L58" i="13" s="1"/>
  <c r="D58" i="13"/>
  <c r="E58" i="13" s="1"/>
  <c r="C56" i="13"/>
  <c r="D56" i="13" s="1"/>
  <c r="E56" i="13" s="1"/>
  <c r="C55" i="13"/>
  <c r="D55" i="13" s="1"/>
  <c r="C54" i="13"/>
  <c r="D54" i="13" s="1"/>
  <c r="C53" i="13"/>
  <c r="D53" i="13" s="1"/>
  <c r="H52" i="13"/>
  <c r="L52" i="13" s="1"/>
  <c r="D52" i="13"/>
  <c r="A52" i="13"/>
  <c r="A53" i="13" s="1"/>
  <c r="A54" i="13" s="1"/>
  <c r="A55" i="13" s="1"/>
  <c r="A56" i="13" s="1"/>
  <c r="H51" i="13"/>
  <c r="L51" i="13" s="1"/>
  <c r="D51" i="13"/>
  <c r="E51" i="13" s="1"/>
  <c r="C49" i="13"/>
  <c r="D49" i="13" s="1"/>
  <c r="C48" i="13"/>
  <c r="D48" i="13" s="1"/>
  <c r="E48" i="13" s="1"/>
  <c r="H47" i="13"/>
  <c r="L47" i="13" s="1"/>
  <c r="D47" i="13"/>
  <c r="E47" i="13" s="1"/>
  <c r="A47" i="13"/>
  <c r="A48" i="13" s="1"/>
  <c r="A49" i="13" s="1"/>
  <c r="H46" i="13"/>
  <c r="L46" i="13" s="1"/>
  <c r="D46" i="13"/>
  <c r="E46" i="13" s="1"/>
  <c r="H44" i="13"/>
  <c r="L44" i="13" s="1"/>
  <c r="D44" i="13"/>
  <c r="H43" i="13"/>
  <c r="D43" i="13"/>
  <c r="A43" i="13"/>
  <c r="A44" i="13" s="1"/>
  <c r="H42" i="13"/>
  <c r="L42" i="13" s="1"/>
  <c r="D42" i="13"/>
  <c r="E42" i="13" s="1"/>
  <c r="D40" i="13"/>
  <c r="E40" i="13" s="1"/>
  <c r="C39" i="13"/>
  <c r="D39" i="13" s="1"/>
  <c r="C38" i="13"/>
  <c r="D38" i="13" s="1"/>
  <c r="E38" i="13" s="1"/>
  <c r="A38" i="13"/>
  <c r="A39" i="13" s="1"/>
  <c r="A40" i="13" s="1"/>
  <c r="H37" i="13"/>
  <c r="L37" i="13" s="1"/>
  <c r="D37" i="13"/>
  <c r="E37" i="13" s="1"/>
  <c r="H35" i="13"/>
  <c r="L35" i="13" s="1"/>
  <c r="D35" i="13"/>
  <c r="E35" i="13" s="1"/>
  <c r="A35" i="13"/>
  <c r="C34" i="13"/>
  <c r="D34" i="13" s="1"/>
  <c r="C33" i="13"/>
  <c r="D33" i="13" s="1"/>
  <c r="C32" i="13"/>
  <c r="D32" i="13" s="1"/>
  <c r="C31" i="13"/>
  <c r="D31" i="13" s="1"/>
  <c r="H30" i="13"/>
  <c r="L30" i="13" s="1"/>
  <c r="D30" i="13"/>
  <c r="E30" i="13" s="1"/>
  <c r="C28" i="13"/>
  <c r="D28" i="13" s="1"/>
  <c r="C26" i="13"/>
  <c r="D26" i="13" s="1"/>
  <c r="C24" i="13"/>
  <c r="D24" i="13" s="1"/>
  <c r="E24" i="13" s="1"/>
  <c r="H23" i="13"/>
  <c r="L23" i="13" s="1"/>
  <c r="D23" i="13"/>
  <c r="E23" i="13" s="1"/>
  <c r="C22" i="13"/>
  <c r="D22" i="13" s="1"/>
  <c r="E22" i="13" s="1"/>
  <c r="C21" i="13"/>
  <c r="D21" i="13" s="1"/>
  <c r="E21" i="13" s="1"/>
  <c r="H20" i="13"/>
  <c r="D20" i="13"/>
  <c r="E20" i="13" s="1"/>
  <c r="A20" i="13"/>
  <c r="A21" i="13" s="1"/>
  <c r="A22" i="13" s="1"/>
  <c r="A23" i="13" s="1"/>
  <c r="A24" i="13" s="1"/>
  <c r="H19" i="13"/>
  <c r="L19" i="13" s="1"/>
  <c r="D19" i="13"/>
  <c r="E19" i="13" s="1"/>
  <c r="C17" i="13"/>
  <c r="D17" i="13" s="1"/>
  <c r="C16" i="13"/>
  <c r="D16" i="13" s="1"/>
  <c r="C15" i="13"/>
  <c r="D15" i="13" s="1"/>
  <c r="E15" i="13" s="1"/>
  <c r="H14" i="13"/>
  <c r="L14" i="13" s="1"/>
  <c r="D14" i="13"/>
  <c r="A14" i="13"/>
  <c r="A15" i="13" s="1"/>
  <c r="A16" i="13" s="1"/>
  <c r="A17" i="13" s="1"/>
  <c r="H13" i="13"/>
  <c r="L13" i="13" s="1"/>
  <c r="D13" i="13"/>
  <c r="E13" i="13" s="1"/>
  <c r="H11" i="13"/>
  <c r="D11" i="13"/>
  <c r="E11" i="13" s="1"/>
  <c r="A126" i="13" l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L11" i="13"/>
  <c r="L91" i="13"/>
  <c r="L43" i="13"/>
  <c r="L73" i="13"/>
  <c r="L79" i="13"/>
  <c r="L96" i="13"/>
  <c r="L109" i="13"/>
  <c r="L149" i="13"/>
  <c r="L162" i="13"/>
  <c r="L164" i="13"/>
  <c r="L20" i="13"/>
  <c r="L154" i="13"/>
  <c r="L156" i="13"/>
  <c r="G168" i="10" l="1"/>
  <c r="I168" i="10" l="1"/>
  <c r="G166" i="10"/>
  <c r="I166" i="10" s="1"/>
  <c r="G164" i="10"/>
  <c r="I164" i="10" s="1"/>
  <c r="G162" i="10"/>
  <c r="I162" i="10" s="1"/>
  <c r="G160" i="10"/>
  <c r="I160" i="10" s="1"/>
  <c r="I158" i="10"/>
  <c r="D158" i="10"/>
  <c r="I157" i="10"/>
  <c r="D157" i="10"/>
  <c r="B157" i="10"/>
  <c r="B158" i="10" s="1"/>
  <c r="G156" i="10"/>
  <c r="I156" i="10" s="1"/>
  <c r="G154" i="10"/>
  <c r="G153" i="10"/>
  <c r="I153" i="10" s="1"/>
  <c r="G152" i="10"/>
  <c r="B152" i="10"/>
  <c r="B153" i="10" s="1"/>
  <c r="G151" i="10"/>
  <c r="I151" i="10" s="1"/>
  <c r="G149" i="10"/>
  <c r="I149" i="10" s="1"/>
  <c r="I148" i="10"/>
  <c r="D148" i="10"/>
  <c r="G147" i="10"/>
  <c r="I147" i="10" s="1"/>
  <c r="I146" i="10"/>
  <c r="D146" i="10"/>
  <c r="I145" i="10"/>
  <c r="D145" i="10"/>
  <c r="I144" i="10"/>
  <c r="D144" i="10"/>
  <c r="I143" i="10"/>
  <c r="D143" i="10"/>
  <c r="B143" i="10"/>
  <c r="B144" i="10" s="1"/>
  <c r="B145" i="10" s="1"/>
  <c r="B146" i="10" s="1"/>
  <c r="B147" i="10" s="1"/>
  <c r="B148" i="10" s="1"/>
  <c r="B149" i="10" s="1"/>
  <c r="G142" i="10"/>
  <c r="I142" i="10" s="1"/>
  <c r="I140" i="10"/>
  <c r="D140" i="10"/>
  <c r="I139" i="10"/>
  <c r="D139" i="10"/>
  <c r="I138" i="10"/>
  <c r="D138" i="10"/>
  <c r="I137" i="10"/>
  <c r="D137" i="10"/>
  <c r="I136" i="10"/>
  <c r="D136" i="10"/>
  <c r="I135" i="10"/>
  <c r="D135" i="10"/>
  <c r="I134" i="10"/>
  <c r="D134" i="10"/>
  <c r="I133" i="10"/>
  <c r="D133" i="10"/>
  <c r="I132" i="10"/>
  <c r="D132" i="10"/>
  <c r="I131" i="10"/>
  <c r="D131" i="10"/>
  <c r="I130" i="10"/>
  <c r="D130" i="10"/>
  <c r="I129" i="10"/>
  <c r="D129" i="10"/>
  <c r="I128" i="10"/>
  <c r="D128" i="10"/>
  <c r="G127" i="10"/>
  <c r="I126" i="10"/>
  <c r="D126" i="10"/>
  <c r="I125" i="10"/>
  <c r="D125" i="10"/>
  <c r="I124" i="10"/>
  <c r="D124" i="10"/>
  <c r="I123" i="10"/>
  <c r="D123" i="10"/>
  <c r="I122" i="10"/>
  <c r="D122" i="10"/>
  <c r="I121" i="10"/>
  <c r="D121" i="10"/>
  <c r="I120" i="10"/>
  <c r="D120" i="10"/>
  <c r="B120" i="10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I119" i="10"/>
  <c r="D119" i="10"/>
  <c r="G118" i="10"/>
  <c r="I118" i="10" s="1"/>
  <c r="I116" i="10"/>
  <c r="D116" i="10"/>
  <c r="I115" i="10"/>
  <c r="D115" i="10"/>
  <c r="I114" i="10"/>
  <c r="D114" i="10"/>
  <c r="I113" i="10"/>
  <c r="D113" i="10"/>
  <c r="I112" i="10"/>
  <c r="D112" i="10"/>
  <c r="I111" i="10"/>
  <c r="D111" i="10"/>
  <c r="I110" i="10"/>
  <c r="D110" i="10"/>
  <c r="G109" i="10"/>
  <c r="I108" i="10"/>
  <c r="D108" i="10"/>
  <c r="I107" i="10"/>
  <c r="D107" i="10"/>
  <c r="I106" i="10"/>
  <c r="D106" i="10"/>
  <c r="I105" i="10"/>
  <c r="D105" i="10"/>
  <c r="I104" i="10"/>
  <c r="D104" i="10"/>
  <c r="I103" i="10"/>
  <c r="D103" i="10"/>
  <c r="I102" i="10"/>
  <c r="D102" i="10"/>
  <c r="I101" i="10"/>
  <c r="D101" i="10"/>
  <c r="I100" i="10"/>
  <c r="D100" i="10"/>
  <c r="I99" i="10"/>
  <c r="D99" i="10"/>
  <c r="I98" i="10"/>
  <c r="D98" i="10"/>
  <c r="I97" i="10"/>
  <c r="D97" i="10"/>
  <c r="G96" i="10"/>
  <c r="B96" i="10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G95" i="10"/>
  <c r="I95" i="10" s="1"/>
  <c r="I93" i="10"/>
  <c r="D93" i="10"/>
  <c r="G92" i="10"/>
  <c r="I92" i="10" s="1"/>
  <c r="I91" i="10"/>
  <c r="D91" i="10"/>
  <c r="I90" i="10"/>
  <c r="D90" i="10"/>
  <c r="G89" i="10"/>
  <c r="I89" i="10" s="1"/>
  <c r="B89" i="10"/>
  <c r="B90" i="10" s="1"/>
  <c r="B91" i="10" s="1"/>
  <c r="B92" i="10" s="1"/>
  <c r="B93" i="10" s="1"/>
  <c r="G88" i="10"/>
  <c r="I88" i="10" s="1"/>
  <c r="G86" i="10"/>
  <c r="I86" i="10" s="1"/>
  <c r="G84" i="10"/>
  <c r="I84" i="10" s="1"/>
  <c r="I83" i="10"/>
  <c r="D83" i="10"/>
  <c r="I82" i="10"/>
  <c r="D82" i="10"/>
  <c r="G81" i="10"/>
  <c r="I81" i="10" s="1"/>
  <c r="G79" i="10"/>
  <c r="I78" i="10"/>
  <c r="D78" i="10"/>
  <c r="I77" i="10"/>
  <c r="D77" i="10"/>
  <c r="I76" i="10"/>
  <c r="D76" i="10"/>
  <c r="I75" i="10"/>
  <c r="D75" i="10"/>
  <c r="I74" i="10"/>
  <c r="D74" i="10"/>
  <c r="B74" i="10"/>
  <c r="B75" i="10" s="1"/>
  <c r="B76" i="10" s="1"/>
  <c r="B77" i="10" s="1"/>
  <c r="B78" i="10" s="1"/>
  <c r="B79" i="10" s="1"/>
  <c r="G73" i="10"/>
  <c r="I71" i="10"/>
  <c r="D71" i="10"/>
  <c r="I70" i="10"/>
  <c r="D70" i="10"/>
  <c r="I69" i="10"/>
  <c r="D69" i="10"/>
  <c r="G68" i="10"/>
  <c r="I68" i="10" s="1"/>
  <c r="I67" i="10"/>
  <c r="D67" i="10"/>
  <c r="I66" i="10"/>
  <c r="D66" i="10"/>
  <c r="I65" i="10"/>
  <c r="D65" i="10"/>
  <c r="I64" i="10"/>
  <c r="D64" i="10"/>
  <c r="I63" i="10"/>
  <c r="D63" i="10"/>
  <c r="I62" i="10"/>
  <c r="D62" i="10"/>
  <c r="I61" i="10"/>
  <c r="D61" i="10"/>
  <c r="I60" i="10"/>
  <c r="D60" i="10"/>
  <c r="I59" i="10"/>
  <c r="D59" i="10"/>
  <c r="B59" i="10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G58" i="10"/>
  <c r="I58" i="10" s="1"/>
  <c r="I56" i="10"/>
  <c r="D56" i="10"/>
  <c r="I55" i="10"/>
  <c r="D55" i="10"/>
  <c r="I54" i="10"/>
  <c r="D54" i="10"/>
  <c r="I53" i="10"/>
  <c r="D53" i="10"/>
  <c r="G52" i="10"/>
  <c r="I52" i="10" s="1"/>
  <c r="B52" i="10"/>
  <c r="B53" i="10" s="1"/>
  <c r="B54" i="10" s="1"/>
  <c r="B55" i="10" s="1"/>
  <c r="B56" i="10" s="1"/>
  <c r="G51" i="10"/>
  <c r="I51" i="10" s="1"/>
  <c r="I49" i="10"/>
  <c r="D49" i="10"/>
  <c r="I48" i="10"/>
  <c r="D48" i="10"/>
  <c r="G47" i="10"/>
  <c r="B47" i="10"/>
  <c r="B48" i="10" s="1"/>
  <c r="B49" i="10" s="1"/>
  <c r="G46" i="10"/>
  <c r="I46" i="10" s="1"/>
  <c r="G44" i="10"/>
  <c r="I44" i="10" s="1"/>
  <c r="G43" i="10"/>
  <c r="B43" i="10"/>
  <c r="B44" i="10" s="1"/>
  <c r="G42" i="10"/>
  <c r="I42" i="10" s="1"/>
  <c r="I40" i="10"/>
  <c r="D40" i="10"/>
  <c r="I39" i="10"/>
  <c r="D39" i="10"/>
  <c r="I38" i="10"/>
  <c r="D38" i="10"/>
  <c r="B38" i="10"/>
  <c r="B39" i="10" s="1"/>
  <c r="B40" i="10" s="1"/>
  <c r="G37" i="10"/>
  <c r="I37" i="10" s="1"/>
  <c r="G35" i="10"/>
  <c r="B35" i="10"/>
  <c r="I34" i="10"/>
  <c r="D34" i="10"/>
  <c r="I33" i="10"/>
  <c r="D33" i="10"/>
  <c r="I32" i="10"/>
  <c r="D32" i="10"/>
  <c r="I31" i="10"/>
  <c r="D31" i="10"/>
  <c r="G30" i="10"/>
  <c r="I30" i="10" s="1"/>
  <c r="I28" i="10"/>
  <c r="D28" i="10"/>
  <c r="I26" i="10"/>
  <c r="D26" i="10"/>
  <c r="I24" i="10"/>
  <c r="D24" i="10"/>
  <c r="G23" i="10"/>
  <c r="I23" i="10" s="1"/>
  <c r="I22" i="10"/>
  <c r="D22" i="10"/>
  <c r="I21" i="10"/>
  <c r="D21" i="10"/>
  <c r="G20" i="10"/>
  <c r="B20" i="10"/>
  <c r="B21" i="10" s="1"/>
  <c r="B22" i="10" s="1"/>
  <c r="B23" i="10" s="1"/>
  <c r="B24" i="10" s="1"/>
  <c r="G19" i="10"/>
  <c r="I19" i="10" s="1"/>
  <c r="I17" i="10"/>
  <c r="D17" i="10"/>
  <c r="I16" i="10"/>
  <c r="D16" i="10"/>
  <c r="I15" i="10"/>
  <c r="D15" i="10"/>
  <c r="G14" i="10"/>
  <c r="I14" i="10" s="1"/>
  <c r="B14" i="10"/>
  <c r="B15" i="10" s="1"/>
  <c r="B16" i="10" s="1"/>
  <c r="B17" i="10" s="1"/>
  <c r="G13" i="10"/>
  <c r="I13" i="10" s="1"/>
  <c r="G11" i="10"/>
  <c r="I11" i="10" l="1"/>
  <c r="I109" i="10"/>
  <c r="I79" i="10"/>
  <c r="I20" i="10"/>
  <c r="I35" i="10"/>
  <c r="I43" i="10"/>
  <c r="I96" i="10"/>
  <c r="I154" i="10"/>
  <c r="I152" i="10"/>
  <c r="I47" i="10"/>
  <c r="I73" i="10"/>
  <c r="I127" i="10"/>
  <c r="I15" i="9" l="1"/>
  <c r="I16" i="9"/>
  <c r="I17" i="9"/>
  <c r="I21" i="9"/>
  <c r="I22" i="9"/>
  <c r="I24" i="9"/>
  <c r="I26" i="9"/>
  <c r="I28" i="9"/>
  <c r="I31" i="9"/>
  <c r="I32" i="9"/>
  <c r="I33" i="9"/>
  <c r="I34" i="9"/>
  <c r="I38" i="9"/>
  <c r="I39" i="9"/>
  <c r="I40" i="9"/>
  <c r="I48" i="9"/>
  <c r="I49" i="9"/>
  <c r="I53" i="9"/>
  <c r="I54" i="9"/>
  <c r="I55" i="9"/>
  <c r="I56" i="9"/>
  <c r="I59" i="9"/>
  <c r="I60" i="9"/>
  <c r="I61" i="9"/>
  <c r="I62" i="9"/>
  <c r="I63" i="9"/>
  <c r="I64" i="9"/>
  <c r="I65" i="9"/>
  <c r="I66" i="9"/>
  <c r="I67" i="9"/>
  <c r="I69" i="9"/>
  <c r="I70" i="9"/>
  <c r="I71" i="9"/>
  <c r="I74" i="9"/>
  <c r="I75" i="9"/>
  <c r="I76" i="9"/>
  <c r="I77" i="9"/>
  <c r="I78" i="9"/>
  <c r="I82" i="9"/>
  <c r="I83" i="9"/>
  <c r="I90" i="9"/>
  <c r="I91" i="9"/>
  <c r="I93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10" i="9"/>
  <c r="I111" i="9"/>
  <c r="I112" i="9"/>
  <c r="I113" i="9"/>
  <c r="I114" i="9"/>
  <c r="I115" i="9"/>
  <c r="I116" i="9"/>
  <c r="I119" i="9"/>
  <c r="I120" i="9"/>
  <c r="I121" i="9"/>
  <c r="I122" i="9"/>
  <c r="I123" i="9"/>
  <c r="I124" i="9"/>
  <c r="I125" i="9"/>
  <c r="I126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3" i="9"/>
  <c r="I144" i="9"/>
  <c r="I145" i="9"/>
  <c r="I146" i="9"/>
  <c r="I148" i="9"/>
  <c r="I157" i="9"/>
  <c r="I158" i="9"/>
  <c r="G168" i="9"/>
  <c r="I168" i="9" s="1"/>
  <c r="G166" i="9"/>
  <c r="I166" i="9" s="1"/>
  <c r="G164" i="9"/>
  <c r="G162" i="9"/>
  <c r="I162" i="9" s="1"/>
  <c r="G160" i="9"/>
  <c r="D158" i="9"/>
  <c r="D157" i="9"/>
  <c r="B157" i="9"/>
  <c r="B158" i="9" s="1"/>
  <c r="G156" i="9"/>
  <c r="I156" i="9" s="1"/>
  <c r="G154" i="9"/>
  <c r="G153" i="9"/>
  <c r="G152" i="9"/>
  <c r="I152" i="9" s="1"/>
  <c r="B152" i="9"/>
  <c r="B153" i="9" s="1"/>
  <c r="G151" i="9"/>
  <c r="I151" i="9" s="1"/>
  <c r="G149" i="9"/>
  <c r="I149" i="9" s="1"/>
  <c r="D148" i="9"/>
  <c r="G147" i="9"/>
  <c r="I147" i="9" s="1"/>
  <c r="D146" i="9"/>
  <c r="D145" i="9"/>
  <c r="D144" i="9"/>
  <c r="D143" i="9"/>
  <c r="B143" i="9"/>
  <c r="B144" i="9" s="1"/>
  <c r="B145" i="9" s="1"/>
  <c r="B146" i="9" s="1"/>
  <c r="B147" i="9" s="1"/>
  <c r="B148" i="9" s="1"/>
  <c r="B149" i="9" s="1"/>
  <c r="G142" i="9"/>
  <c r="I142" i="9" s="1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G127" i="9"/>
  <c r="D126" i="9"/>
  <c r="D125" i="9"/>
  <c r="D124" i="9"/>
  <c r="D123" i="9"/>
  <c r="D122" i="9"/>
  <c r="D121" i="9"/>
  <c r="D120" i="9"/>
  <c r="B120" i="9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D119" i="9"/>
  <c r="G118" i="9"/>
  <c r="I118" i="9" s="1"/>
  <c r="D116" i="9"/>
  <c r="D115" i="9"/>
  <c r="D114" i="9"/>
  <c r="D113" i="9"/>
  <c r="D112" i="9"/>
  <c r="D111" i="9"/>
  <c r="D110" i="9"/>
  <c r="G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G96" i="9"/>
  <c r="I96" i="9" s="1"/>
  <c r="B96" i="9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G95" i="9"/>
  <c r="I95" i="9" s="1"/>
  <c r="D93" i="9"/>
  <c r="G92" i="9"/>
  <c r="I92" i="9" s="1"/>
  <c r="D91" i="9"/>
  <c r="D90" i="9"/>
  <c r="G89" i="9"/>
  <c r="I89" i="9" s="1"/>
  <c r="B89" i="9"/>
  <c r="B90" i="9" s="1"/>
  <c r="B91" i="9" s="1"/>
  <c r="B92" i="9" s="1"/>
  <c r="B93" i="9" s="1"/>
  <c r="G88" i="9"/>
  <c r="I88" i="9" s="1"/>
  <c r="G86" i="9"/>
  <c r="I86" i="9" s="1"/>
  <c r="G84" i="9"/>
  <c r="I84" i="9" s="1"/>
  <c r="D83" i="9"/>
  <c r="D82" i="9"/>
  <c r="G81" i="9"/>
  <c r="I81" i="9" s="1"/>
  <c r="G79" i="9"/>
  <c r="D78" i="9"/>
  <c r="D77" i="9"/>
  <c r="D76" i="9"/>
  <c r="D75" i="9"/>
  <c r="D74" i="9"/>
  <c r="B74" i="9"/>
  <c r="B75" i="9" s="1"/>
  <c r="B76" i="9" s="1"/>
  <c r="B77" i="9" s="1"/>
  <c r="B78" i="9" s="1"/>
  <c r="B79" i="9" s="1"/>
  <c r="G73" i="9"/>
  <c r="D71" i="9"/>
  <c r="D70" i="9"/>
  <c r="D69" i="9"/>
  <c r="G68" i="9"/>
  <c r="I68" i="9" s="1"/>
  <c r="D67" i="9"/>
  <c r="D66" i="9"/>
  <c r="D65" i="9"/>
  <c r="D64" i="9"/>
  <c r="D63" i="9"/>
  <c r="D62" i="9"/>
  <c r="D61" i="9"/>
  <c r="D60" i="9"/>
  <c r="D59" i="9"/>
  <c r="B59" i="9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G58" i="9"/>
  <c r="I58" i="9" s="1"/>
  <c r="D56" i="9"/>
  <c r="D55" i="9"/>
  <c r="D54" i="9"/>
  <c r="D53" i="9"/>
  <c r="G52" i="9"/>
  <c r="I52" i="9" s="1"/>
  <c r="B52" i="9"/>
  <c r="B53" i="9" s="1"/>
  <c r="B54" i="9" s="1"/>
  <c r="B55" i="9" s="1"/>
  <c r="B56" i="9" s="1"/>
  <c r="G51" i="9"/>
  <c r="I51" i="9" s="1"/>
  <c r="D49" i="9"/>
  <c r="D48" i="9"/>
  <c r="G47" i="9"/>
  <c r="B47" i="9"/>
  <c r="B48" i="9" s="1"/>
  <c r="B49" i="9" s="1"/>
  <c r="G46" i="9"/>
  <c r="I46" i="9" s="1"/>
  <c r="G44" i="9"/>
  <c r="I44" i="9" s="1"/>
  <c r="G43" i="9"/>
  <c r="B43" i="9"/>
  <c r="B44" i="9" s="1"/>
  <c r="G42" i="9"/>
  <c r="I42" i="9" s="1"/>
  <c r="D39" i="9"/>
  <c r="D38" i="9"/>
  <c r="B38" i="9"/>
  <c r="B39" i="9" s="1"/>
  <c r="B40" i="9" s="1"/>
  <c r="G37" i="9"/>
  <c r="G35" i="9"/>
  <c r="B35" i="9"/>
  <c r="D34" i="9"/>
  <c r="D33" i="9"/>
  <c r="D32" i="9"/>
  <c r="D31" i="9"/>
  <c r="G30" i="9"/>
  <c r="I30" i="9" s="1"/>
  <c r="D28" i="9"/>
  <c r="D26" i="9"/>
  <c r="D24" i="9"/>
  <c r="G23" i="9"/>
  <c r="I23" i="9" s="1"/>
  <c r="D22" i="9"/>
  <c r="D21" i="9"/>
  <c r="G20" i="9"/>
  <c r="B20" i="9"/>
  <c r="B21" i="9" s="1"/>
  <c r="B22" i="9" s="1"/>
  <c r="B23" i="9" s="1"/>
  <c r="B24" i="9" s="1"/>
  <c r="G19" i="9"/>
  <c r="I19" i="9" s="1"/>
  <c r="D17" i="9"/>
  <c r="D16" i="9"/>
  <c r="D15" i="9"/>
  <c r="G14" i="9"/>
  <c r="I14" i="9" s="1"/>
  <c r="B14" i="9"/>
  <c r="B15" i="9" s="1"/>
  <c r="B16" i="9" s="1"/>
  <c r="B17" i="9" s="1"/>
  <c r="G13" i="9"/>
  <c r="I13" i="9" s="1"/>
  <c r="G11" i="9"/>
  <c r="I11" i="9" l="1"/>
  <c r="I79" i="9"/>
  <c r="I73" i="9"/>
  <c r="I35" i="9"/>
  <c r="I127" i="9"/>
  <c r="I43" i="9"/>
  <c r="I20" i="9"/>
  <c r="I164" i="9"/>
  <c r="I160" i="9"/>
  <c r="I154" i="9"/>
  <c r="I109" i="9"/>
  <c r="I47" i="9"/>
  <c r="I37" i="9"/>
  <c r="G153" i="5" l="1"/>
  <c r="G154" i="5"/>
  <c r="J154" i="5" s="1"/>
  <c r="G155" i="5" l="1"/>
  <c r="G35" i="5"/>
  <c r="J35" i="5" s="1"/>
  <c r="A35" i="5"/>
  <c r="J153" i="5"/>
  <c r="A153" i="5"/>
  <c r="G169" i="5"/>
  <c r="J169" i="5" s="1"/>
  <c r="G167" i="5"/>
  <c r="G94" i="5"/>
  <c r="J94" i="5" s="1"/>
  <c r="G84" i="5"/>
  <c r="J84" i="5" s="1"/>
  <c r="A154" i="5" l="1"/>
  <c r="J155" i="5"/>
  <c r="J167" i="5" l="1"/>
  <c r="G165" i="5"/>
  <c r="J165" i="5" s="1"/>
  <c r="G163" i="5"/>
  <c r="J163" i="5" s="1"/>
  <c r="G161" i="5"/>
  <c r="J161" i="5" s="1"/>
  <c r="J159" i="5"/>
  <c r="D159" i="5"/>
  <c r="J158" i="5"/>
  <c r="D158" i="5"/>
  <c r="A158" i="5"/>
  <c r="A159" i="5" s="1"/>
  <c r="G157" i="5"/>
  <c r="J157" i="5" s="1"/>
  <c r="G152" i="5"/>
  <c r="J152" i="5" s="1"/>
  <c r="G150" i="5"/>
  <c r="J150" i="5" s="1"/>
  <c r="J149" i="5"/>
  <c r="D149" i="5"/>
  <c r="G148" i="5"/>
  <c r="J148" i="5" s="1"/>
  <c r="J147" i="5"/>
  <c r="D147" i="5"/>
  <c r="J146" i="5"/>
  <c r="D146" i="5"/>
  <c r="J145" i="5"/>
  <c r="D145" i="5"/>
  <c r="J144" i="5"/>
  <c r="D144" i="5"/>
  <c r="A144" i="5"/>
  <c r="A145" i="5" s="1"/>
  <c r="A146" i="5" s="1"/>
  <c r="A147" i="5" s="1"/>
  <c r="A148" i="5" s="1"/>
  <c r="A149" i="5" s="1"/>
  <c r="A150" i="5" s="1"/>
  <c r="G143" i="5"/>
  <c r="J143" i="5" s="1"/>
  <c r="J141" i="5"/>
  <c r="D141" i="5"/>
  <c r="J140" i="5"/>
  <c r="D140" i="5"/>
  <c r="J139" i="5"/>
  <c r="D139" i="5"/>
  <c r="J138" i="5"/>
  <c r="D138" i="5"/>
  <c r="J137" i="5"/>
  <c r="D137" i="5"/>
  <c r="J136" i="5"/>
  <c r="D136" i="5"/>
  <c r="J135" i="5"/>
  <c r="D135" i="5"/>
  <c r="J134" i="5"/>
  <c r="D134" i="5"/>
  <c r="J133" i="5"/>
  <c r="D133" i="5"/>
  <c r="J132" i="5"/>
  <c r="D132" i="5"/>
  <c r="J131" i="5"/>
  <c r="D131" i="5"/>
  <c r="J130" i="5"/>
  <c r="D130" i="5"/>
  <c r="J129" i="5"/>
  <c r="D129" i="5"/>
  <c r="G128" i="5"/>
  <c r="J127" i="5"/>
  <c r="D127" i="5"/>
  <c r="J126" i="5"/>
  <c r="D126" i="5"/>
  <c r="J125" i="5"/>
  <c r="D125" i="5"/>
  <c r="J124" i="5"/>
  <c r="D124" i="5"/>
  <c r="J123" i="5"/>
  <c r="D123" i="5"/>
  <c r="J122" i="5"/>
  <c r="D122" i="5"/>
  <c r="J121" i="5"/>
  <c r="D121" i="5"/>
  <c r="A121" i="5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J120" i="5"/>
  <c r="D120" i="5"/>
  <c r="G119" i="5"/>
  <c r="J119" i="5" s="1"/>
  <c r="J117" i="5"/>
  <c r="D117" i="5"/>
  <c r="J116" i="5"/>
  <c r="D116" i="5"/>
  <c r="J115" i="5"/>
  <c r="D115" i="5"/>
  <c r="J114" i="5"/>
  <c r="D114" i="5"/>
  <c r="J113" i="5"/>
  <c r="D113" i="5"/>
  <c r="J112" i="5"/>
  <c r="D112" i="5"/>
  <c r="J111" i="5"/>
  <c r="D111" i="5"/>
  <c r="G110" i="5"/>
  <c r="J109" i="5"/>
  <c r="D109" i="5"/>
  <c r="J108" i="5"/>
  <c r="D108" i="5"/>
  <c r="J107" i="5"/>
  <c r="D107" i="5"/>
  <c r="J106" i="5"/>
  <c r="D106" i="5"/>
  <c r="J105" i="5"/>
  <c r="D105" i="5"/>
  <c r="J104" i="5"/>
  <c r="D104" i="5"/>
  <c r="J103" i="5"/>
  <c r="D103" i="5"/>
  <c r="J102" i="5"/>
  <c r="D102" i="5"/>
  <c r="J101" i="5"/>
  <c r="D101" i="5"/>
  <c r="J100" i="5"/>
  <c r="D100" i="5"/>
  <c r="J99" i="5"/>
  <c r="D99" i="5"/>
  <c r="J98" i="5"/>
  <c r="D98" i="5"/>
  <c r="G97" i="5"/>
  <c r="A97" i="5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G96" i="5"/>
  <c r="J96" i="5" s="1"/>
  <c r="G92" i="5"/>
  <c r="J92" i="5" s="1"/>
  <c r="J91" i="5"/>
  <c r="D91" i="5"/>
  <c r="J90" i="5"/>
  <c r="D90" i="5"/>
  <c r="G89" i="5"/>
  <c r="J89" i="5" s="1"/>
  <c r="A89" i="5"/>
  <c r="A90" i="5" s="1"/>
  <c r="A91" i="5" s="1"/>
  <c r="A92" i="5" s="1"/>
  <c r="A93" i="5" s="1"/>
  <c r="G88" i="5"/>
  <c r="J88" i="5" s="1"/>
  <c r="G86" i="5"/>
  <c r="J86" i="5" s="1"/>
  <c r="J83" i="5"/>
  <c r="D83" i="5"/>
  <c r="J82" i="5"/>
  <c r="D82" i="5"/>
  <c r="G81" i="5"/>
  <c r="J81" i="5" s="1"/>
  <c r="G79" i="5"/>
  <c r="J78" i="5"/>
  <c r="D78" i="5"/>
  <c r="J77" i="5"/>
  <c r="D77" i="5"/>
  <c r="J76" i="5"/>
  <c r="D76" i="5"/>
  <c r="J75" i="5"/>
  <c r="D75" i="5"/>
  <c r="J74" i="5"/>
  <c r="D74" i="5"/>
  <c r="A74" i="5"/>
  <c r="A75" i="5" s="1"/>
  <c r="A76" i="5" s="1"/>
  <c r="A77" i="5" s="1"/>
  <c r="A78" i="5" s="1"/>
  <c r="A79" i="5" s="1"/>
  <c r="G73" i="5"/>
  <c r="J71" i="5"/>
  <c r="D71" i="5"/>
  <c r="J70" i="5"/>
  <c r="D70" i="5"/>
  <c r="J69" i="5"/>
  <c r="D69" i="5"/>
  <c r="G68" i="5"/>
  <c r="J68" i="5" s="1"/>
  <c r="J67" i="5"/>
  <c r="D67" i="5"/>
  <c r="J66" i="5"/>
  <c r="D66" i="5"/>
  <c r="J65" i="5"/>
  <c r="D65" i="5"/>
  <c r="J64" i="5"/>
  <c r="D64" i="5"/>
  <c r="J63" i="5"/>
  <c r="D63" i="5"/>
  <c r="J62" i="5"/>
  <c r="D62" i="5"/>
  <c r="J61" i="5"/>
  <c r="D61" i="5"/>
  <c r="J60" i="5"/>
  <c r="D60" i="5"/>
  <c r="J59" i="5"/>
  <c r="D59" i="5"/>
  <c r="A59" i="5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G58" i="5"/>
  <c r="J58" i="5" s="1"/>
  <c r="J56" i="5"/>
  <c r="D56" i="5"/>
  <c r="J55" i="5"/>
  <c r="D55" i="5"/>
  <c r="J54" i="5"/>
  <c r="D54" i="5"/>
  <c r="J53" i="5"/>
  <c r="D53" i="5"/>
  <c r="G52" i="5"/>
  <c r="A52" i="5"/>
  <c r="A53" i="5" s="1"/>
  <c r="A54" i="5" s="1"/>
  <c r="A55" i="5" s="1"/>
  <c r="A56" i="5" s="1"/>
  <c r="G51" i="5"/>
  <c r="J51" i="5" s="1"/>
  <c r="J49" i="5"/>
  <c r="D49" i="5"/>
  <c r="J48" i="5"/>
  <c r="D48" i="5"/>
  <c r="G47" i="5"/>
  <c r="A47" i="5"/>
  <c r="A48" i="5" s="1"/>
  <c r="A49" i="5" s="1"/>
  <c r="G46" i="5"/>
  <c r="J46" i="5" s="1"/>
  <c r="G44" i="5"/>
  <c r="G43" i="5"/>
  <c r="A43" i="5"/>
  <c r="A44" i="5" s="1"/>
  <c r="G42" i="5"/>
  <c r="J42" i="5" s="1"/>
  <c r="J40" i="5"/>
  <c r="D40" i="5"/>
  <c r="J39" i="5"/>
  <c r="D39" i="5"/>
  <c r="J38" i="5"/>
  <c r="D38" i="5"/>
  <c r="A38" i="5"/>
  <c r="A39" i="5" s="1"/>
  <c r="A40" i="5" s="1"/>
  <c r="G37" i="5"/>
  <c r="J37" i="5" s="1"/>
  <c r="J34" i="5"/>
  <c r="D34" i="5"/>
  <c r="J33" i="5"/>
  <c r="D33" i="5"/>
  <c r="J32" i="5"/>
  <c r="D32" i="5"/>
  <c r="J31" i="5"/>
  <c r="D31" i="5"/>
  <c r="G30" i="5"/>
  <c r="J30" i="5" s="1"/>
  <c r="J28" i="5"/>
  <c r="D28" i="5"/>
  <c r="J26" i="5"/>
  <c r="D26" i="5"/>
  <c r="J24" i="5"/>
  <c r="D24" i="5"/>
  <c r="G23" i="5"/>
  <c r="J23" i="5" s="1"/>
  <c r="J22" i="5"/>
  <c r="D22" i="5"/>
  <c r="J21" i="5"/>
  <c r="D21" i="5"/>
  <c r="G20" i="5"/>
  <c r="A20" i="5"/>
  <c r="A21" i="5" s="1"/>
  <c r="A22" i="5" s="1"/>
  <c r="A23" i="5" s="1"/>
  <c r="A24" i="5" s="1"/>
  <c r="G19" i="5"/>
  <c r="J19" i="5" s="1"/>
  <c r="J17" i="5"/>
  <c r="D17" i="5"/>
  <c r="J16" i="5"/>
  <c r="D16" i="5"/>
  <c r="J15" i="5"/>
  <c r="D15" i="5"/>
  <c r="G14" i="5"/>
  <c r="J14" i="5" s="1"/>
  <c r="A14" i="5"/>
  <c r="A15" i="5" s="1"/>
  <c r="A16" i="5" s="1"/>
  <c r="A17" i="5" s="1"/>
  <c r="G13" i="5"/>
  <c r="J13" i="5" s="1"/>
  <c r="G11" i="5"/>
  <c r="J11" i="5" l="1"/>
  <c r="J47" i="5"/>
  <c r="J110" i="5"/>
  <c r="J20" i="5"/>
  <c r="J44" i="5"/>
  <c r="J52" i="5"/>
  <c r="J79" i="5"/>
  <c r="J97" i="5"/>
  <c r="J128" i="5"/>
  <c r="J43" i="5"/>
  <c r="J73" i="5"/>
  <c r="F89" i="1" l="1"/>
  <c r="H14" i="1"/>
  <c r="H15" i="1"/>
  <c r="H16" i="1"/>
  <c r="H17" i="1"/>
  <c r="H21" i="1"/>
  <c r="H22" i="1"/>
  <c r="H24" i="1"/>
  <c r="H26" i="1"/>
  <c r="H28" i="1"/>
  <c r="H31" i="1"/>
  <c r="H32" i="1"/>
  <c r="H33" i="1"/>
  <c r="H34" i="1"/>
  <c r="H35" i="1"/>
  <c r="H38" i="1"/>
  <c r="H39" i="1"/>
  <c r="H40" i="1"/>
  <c r="H43" i="1"/>
  <c r="H44" i="1"/>
  <c r="H49" i="1"/>
  <c r="H54" i="1"/>
  <c r="H55" i="1"/>
  <c r="H56" i="1"/>
  <c r="H57" i="1"/>
  <c r="H60" i="1"/>
  <c r="H61" i="1"/>
  <c r="H62" i="1"/>
  <c r="H63" i="1"/>
  <c r="H64" i="1"/>
  <c r="H65" i="1"/>
  <c r="H66" i="1"/>
  <c r="H67" i="1"/>
  <c r="H68" i="1"/>
  <c r="H70" i="1"/>
  <c r="H71" i="1"/>
  <c r="H72" i="1"/>
  <c r="H74" i="1"/>
  <c r="H75" i="1"/>
  <c r="H76" i="1"/>
  <c r="H77" i="1"/>
  <c r="H78" i="1"/>
  <c r="H79" i="1"/>
  <c r="H80" i="1"/>
  <c r="H83" i="1"/>
  <c r="H84" i="1"/>
  <c r="H90" i="1"/>
  <c r="H91" i="1"/>
  <c r="H93" i="1"/>
  <c r="H96" i="1"/>
  <c r="H97" i="1"/>
  <c r="H98" i="1"/>
  <c r="H99" i="1"/>
  <c r="H100" i="1"/>
  <c r="H101" i="1"/>
  <c r="H102" i="1"/>
  <c r="H103" i="1"/>
  <c r="H105" i="1"/>
  <c r="H106" i="1"/>
  <c r="H108" i="1"/>
  <c r="H109" i="1"/>
  <c r="H110" i="1"/>
  <c r="H111" i="1"/>
  <c r="H112" i="1"/>
  <c r="H113" i="1"/>
  <c r="H114" i="1"/>
  <c r="H115" i="1"/>
  <c r="H116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3" i="1"/>
  <c r="H144" i="1"/>
  <c r="H145" i="1"/>
  <c r="H146" i="1"/>
  <c r="H148" i="1"/>
  <c r="H153" i="1"/>
  <c r="H156" i="1"/>
  <c r="H157" i="1"/>
  <c r="F165" i="1"/>
  <c r="H165" i="1" s="1"/>
  <c r="F163" i="1"/>
  <c r="H163" i="1" s="1"/>
  <c r="F161" i="1"/>
  <c r="H161" i="1" s="1"/>
  <c r="F159" i="1"/>
  <c r="H159" i="1" s="1"/>
  <c r="C157" i="1"/>
  <c r="C156" i="1"/>
  <c r="A156" i="1"/>
  <c r="A157" i="1" s="1"/>
  <c r="F155" i="1"/>
  <c r="H155" i="1" s="1"/>
  <c r="C153" i="1"/>
  <c r="F152" i="1"/>
  <c r="H152" i="1" s="1"/>
  <c r="A152" i="1"/>
  <c r="A153" i="1" s="1"/>
  <c r="F151" i="1"/>
  <c r="H151" i="1" s="1"/>
  <c r="F149" i="1"/>
  <c r="C148" i="1"/>
  <c r="F147" i="1"/>
  <c r="H147" i="1" s="1"/>
  <c r="C146" i="1"/>
  <c r="C145" i="1"/>
  <c r="C144" i="1"/>
  <c r="C143" i="1"/>
  <c r="A143" i="1"/>
  <c r="A144" i="1" s="1"/>
  <c r="A145" i="1" s="1"/>
  <c r="A146" i="1" s="1"/>
  <c r="A147" i="1" s="1"/>
  <c r="A148" i="1" s="1"/>
  <c r="A149" i="1" s="1"/>
  <c r="F142" i="1"/>
  <c r="H142" i="1" s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A120" i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C119" i="1"/>
  <c r="F118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F104" i="1"/>
  <c r="H104" i="1" s="1"/>
  <c r="C103" i="1"/>
  <c r="C102" i="1"/>
  <c r="C101" i="1"/>
  <c r="C100" i="1"/>
  <c r="C99" i="1"/>
  <c r="C98" i="1"/>
  <c r="C97" i="1"/>
  <c r="C96" i="1"/>
  <c r="A96" i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F95" i="1"/>
  <c r="H95" i="1" s="1"/>
  <c r="C93" i="1"/>
  <c r="F92" i="1"/>
  <c r="C91" i="1"/>
  <c r="C90" i="1"/>
  <c r="H89" i="1"/>
  <c r="A89" i="1"/>
  <c r="A90" i="1" s="1"/>
  <c r="A91" i="1" s="1"/>
  <c r="A92" i="1" s="1"/>
  <c r="A93" i="1" s="1"/>
  <c r="F88" i="1"/>
  <c r="H88" i="1" s="1"/>
  <c r="F86" i="1"/>
  <c r="H86" i="1" s="1"/>
  <c r="C84" i="1"/>
  <c r="C83" i="1"/>
  <c r="F82" i="1"/>
  <c r="H82" i="1" s="1"/>
  <c r="C79" i="1"/>
  <c r="C78" i="1"/>
  <c r="C77" i="1"/>
  <c r="C76" i="1"/>
  <c r="C75" i="1"/>
  <c r="A75" i="1"/>
  <c r="A76" i="1" s="1"/>
  <c r="A77" i="1" s="1"/>
  <c r="A78" i="1" s="1"/>
  <c r="A79" i="1" s="1"/>
  <c r="A80" i="1" s="1"/>
  <c r="C74" i="1"/>
  <c r="C72" i="1"/>
  <c r="C71" i="1"/>
  <c r="C70" i="1"/>
  <c r="F69" i="1"/>
  <c r="H69" i="1" s="1"/>
  <c r="C68" i="1"/>
  <c r="C67" i="1"/>
  <c r="C66" i="1"/>
  <c r="C65" i="1"/>
  <c r="C64" i="1"/>
  <c r="C63" i="1"/>
  <c r="C62" i="1"/>
  <c r="C61" i="1"/>
  <c r="C60" i="1"/>
  <c r="A60" i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F59" i="1"/>
  <c r="H59" i="1" s="1"/>
  <c r="C57" i="1"/>
  <c r="C56" i="1"/>
  <c r="C55" i="1"/>
  <c r="C54" i="1"/>
  <c r="F53" i="1"/>
  <c r="H53" i="1" s="1"/>
  <c r="A53" i="1"/>
  <c r="A54" i="1" s="1"/>
  <c r="A55" i="1" s="1"/>
  <c r="A56" i="1" s="1"/>
  <c r="A57" i="1" s="1"/>
  <c r="F52" i="1"/>
  <c r="H52" i="1" s="1"/>
  <c r="F50" i="1"/>
  <c r="C49" i="1"/>
  <c r="F48" i="1"/>
  <c r="A48" i="1"/>
  <c r="A49" i="1" s="1"/>
  <c r="A50" i="1" s="1"/>
  <c r="F47" i="1"/>
  <c r="H47" i="1" s="1"/>
  <c r="F45" i="1"/>
  <c r="H45" i="1" s="1"/>
  <c r="C44" i="1"/>
  <c r="C43" i="1"/>
  <c r="A43" i="1"/>
  <c r="A44" i="1" s="1"/>
  <c r="A45" i="1" s="1"/>
  <c r="F42" i="1"/>
  <c r="H42" i="1" s="1"/>
  <c r="C40" i="1"/>
  <c r="C39" i="1"/>
  <c r="C38" i="1"/>
  <c r="A38" i="1"/>
  <c r="A39" i="1" s="1"/>
  <c r="A40" i="1" s="1"/>
  <c r="F37" i="1"/>
  <c r="H37" i="1" s="1"/>
  <c r="C35" i="1"/>
  <c r="A35" i="1"/>
  <c r="C34" i="1"/>
  <c r="C33" i="1"/>
  <c r="C32" i="1"/>
  <c r="C31" i="1"/>
  <c r="F30" i="1"/>
  <c r="H30" i="1" s="1"/>
  <c r="C28" i="1"/>
  <c r="C26" i="1"/>
  <c r="C24" i="1"/>
  <c r="F23" i="1"/>
  <c r="H23" i="1" s="1"/>
  <c r="C22" i="1"/>
  <c r="C21" i="1"/>
  <c r="F20" i="1"/>
  <c r="H20" i="1" s="1"/>
  <c r="A20" i="1"/>
  <c r="A21" i="1" s="1"/>
  <c r="A22" i="1" s="1"/>
  <c r="A23" i="1" s="1"/>
  <c r="A24" i="1" s="1"/>
  <c r="F19" i="1"/>
  <c r="H19" i="1" s="1"/>
  <c r="C17" i="1"/>
  <c r="C16" i="1"/>
  <c r="C15" i="1"/>
  <c r="C14" i="1"/>
  <c r="A14" i="1"/>
  <c r="A15" i="1" s="1"/>
  <c r="A16" i="1" s="1"/>
  <c r="A17" i="1" s="1"/>
  <c r="F13" i="1"/>
  <c r="H13" i="1" s="1"/>
  <c r="F11" i="1"/>
  <c r="H11" i="1" s="1"/>
  <c r="H149" i="1" l="1"/>
  <c r="H118" i="1"/>
  <c r="H92" i="1"/>
  <c r="H50" i="1"/>
  <c r="H48" i="1"/>
  <c r="J93" i="5" l="1"/>
  <c r="D93" i="5"/>
  <c r="H92" i="15" l="1"/>
  <c r="C92" i="15"/>
  <c r="C133" i="17" l="1"/>
  <c r="C63" i="17"/>
  <c r="C31" i="17"/>
  <c r="C21" i="17"/>
  <c r="C17" i="17"/>
  <c r="C49" i="17"/>
  <c r="C53" i="17"/>
  <c r="C75" i="17"/>
  <c r="C149" i="17"/>
  <c r="C147" i="17"/>
  <c r="C129" i="17"/>
  <c r="C103" i="17"/>
  <c r="C69" i="17"/>
  <c r="C67" i="17"/>
  <c r="C59" i="17"/>
  <c r="C99" i="17"/>
  <c r="C107" i="17"/>
  <c r="C111" i="17"/>
  <c r="C115" i="17"/>
  <c r="C121" i="17"/>
  <c r="C125" i="17"/>
  <c r="C161" i="17"/>
  <c r="C145" i="17"/>
  <c r="C139" i="17"/>
  <c r="C135" i="17"/>
  <c r="C131" i="17"/>
  <c r="C123" i="17"/>
  <c r="C119" i="17"/>
  <c r="C113" i="17"/>
  <c r="C105" i="17"/>
  <c r="C101" i="17"/>
  <c r="C97" i="17"/>
  <c r="C89" i="17"/>
  <c r="C83" i="17"/>
  <c r="C77" i="17"/>
  <c r="C71" i="17"/>
  <c r="C65" i="17"/>
  <c r="C61" i="17"/>
  <c r="C55" i="17"/>
  <c r="C39" i="17"/>
  <c r="C33" i="17"/>
  <c r="C15" i="17"/>
  <c r="C137" i="17"/>
  <c r="C160" i="17"/>
  <c r="C146" i="17"/>
  <c r="C144" i="17"/>
  <c r="C140" i="17"/>
  <c r="C138" i="17"/>
  <c r="C136" i="17"/>
  <c r="C134" i="17"/>
  <c r="C132" i="17"/>
  <c r="C130" i="17"/>
  <c r="C128" i="17"/>
  <c r="C126" i="17"/>
  <c r="C124" i="17"/>
  <c r="C122" i="17"/>
  <c r="C120" i="17"/>
  <c r="C116" i="17"/>
  <c r="C114" i="17"/>
  <c r="C112" i="17"/>
  <c r="C110" i="17"/>
  <c r="C108" i="17"/>
  <c r="C106" i="17"/>
  <c r="C104" i="17"/>
  <c r="C102" i="17"/>
  <c r="C100" i="17"/>
  <c r="C98" i="17"/>
  <c r="C92" i="17"/>
  <c r="C90" i="17"/>
  <c r="C82" i="17"/>
  <c r="C78" i="17"/>
  <c r="C76" i="17"/>
  <c r="C74" i="17"/>
  <c r="C70" i="17"/>
  <c r="C66" i="17"/>
  <c r="C64" i="17"/>
  <c r="C62" i="17"/>
  <c r="C60" i="17"/>
  <c r="C56" i="17"/>
  <c r="C54" i="17"/>
  <c r="C48" i="17"/>
  <c r="C34" i="17"/>
  <c r="C32" i="17"/>
  <c r="C28" i="17"/>
  <c r="C26" i="17"/>
  <c r="C24" i="17"/>
  <c r="C22" i="17"/>
  <c r="C16" i="17"/>
  <c r="I64" i="23" l="1"/>
  <c r="I66" i="23"/>
  <c r="I65" i="23"/>
  <c r="I70" i="23" l="1"/>
  <c r="I71" i="23"/>
  <c r="I75" i="23" l="1"/>
  <c r="I76" i="23" l="1"/>
  <c r="I77" i="23"/>
  <c r="I78" i="23"/>
  <c r="I119" i="23" l="1"/>
  <c r="I125" i="23" l="1"/>
  <c r="I124" i="23"/>
  <c r="I123" i="23"/>
  <c r="I122" i="23"/>
  <c r="I120" i="23"/>
  <c r="I131" i="23"/>
  <c r="I130" i="23"/>
  <c r="I129" i="23"/>
  <c r="I128" i="23"/>
  <c r="I127" i="23"/>
  <c r="I135" i="23" l="1"/>
  <c r="I136" i="23"/>
  <c r="I138" i="23" l="1"/>
  <c r="I147" i="23"/>
  <c r="I142" i="23"/>
  <c r="I145" i="23"/>
  <c r="I144" i="23"/>
  <c r="I143" i="23"/>
</calcChain>
</file>

<file path=xl/sharedStrings.xml><?xml version="1.0" encoding="utf-8"?>
<sst xmlns="http://schemas.openxmlformats.org/spreadsheetml/2006/main" count="4578" uniqueCount="334">
  <si>
    <t xml:space="preserve"> </t>
  </si>
  <si>
    <t>SISTEMA PARA EL DESARROLLO INTEGRAL DE LA FAMILIA DEL MPIO. DE ZAPOTLAN EL GRANDE, JALISCO.</t>
  </si>
  <si>
    <t>REGISTRO PATRONAL ANTE IMSS  B84-23419-42-3</t>
  </si>
  <si>
    <t xml:space="preserve">R.F.C.   </t>
  </si>
  <si>
    <t>SDI-980101-8Q1</t>
  </si>
  <si>
    <t xml:space="preserve">  </t>
  </si>
  <si>
    <t>DOMICILIO: AQUILES SERDAN N° 56  CENTRO 49000</t>
  </si>
  <si>
    <t xml:space="preserve">  PERCEPCIONES</t>
  </si>
  <si>
    <t>Nº</t>
  </si>
  <si>
    <t xml:space="preserve">N° DE AFILIACION </t>
  </si>
  <si>
    <t>NOMBRE</t>
  </si>
  <si>
    <t>SALARIO</t>
  </si>
  <si>
    <t>SALARIO DIARIO INTEGRADO</t>
  </si>
  <si>
    <t>SBC</t>
  </si>
  <si>
    <t>DIAS QUINCENA</t>
  </si>
  <si>
    <t>DIAS TRABAJADOS</t>
  </si>
  <si>
    <t>SUELDO QUINCENAL</t>
  </si>
  <si>
    <t>OTRAS PERCEPCIONES</t>
  </si>
  <si>
    <t xml:space="preserve">TOTAL PERCEPCIONES </t>
  </si>
  <si>
    <t>01</t>
  </si>
  <si>
    <t>DIRECCION</t>
  </si>
  <si>
    <t>.5495780266-.</t>
  </si>
  <si>
    <t xml:space="preserve"> ROMERO RODRIGUEZ MARIA HIDANIA</t>
  </si>
  <si>
    <t>ADMINISTRACION</t>
  </si>
  <si>
    <t>ROSALES AGUILAR GERARDO</t>
  </si>
  <si>
    <t>.1815924508-5.</t>
  </si>
  <si>
    <t>PEÑA DAVILA BRENDA IVETH</t>
  </si>
  <si>
    <t>.5493794046-5.</t>
  </si>
  <si>
    <t>HERNANDEZ MENDOZA PERLA IVONNE</t>
  </si>
  <si>
    <t>.5492716547-9.</t>
  </si>
  <si>
    <t>ARCOVENDIZ PATRICIA</t>
  </si>
  <si>
    <t>.5480642535-8.</t>
  </si>
  <si>
    <t>HERNANDEZ  TORRES MARTIN</t>
  </si>
  <si>
    <t>RECURSOS HUMANOS</t>
  </si>
  <si>
    <t>.0408863219-7.</t>
  </si>
  <si>
    <t>RUIZ CARDENAS NORMA CECILIA</t>
  </si>
  <si>
    <t>.0406832618-2.</t>
  </si>
  <si>
    <t>GARCIA CASTILLO GILBERTO SALVADOR</t>
  </si>
  <si>
    <t>.5467481243-0.</t>
  </si>
  <si>
    <t>CARREON BARAJAS MARTA CRISTINA</t>
  </si>
  <si>
    <t>.0404700405-0.</t>
  </si>
  <si>
    <t>MAGAÑA RODRIGUEZ MARIA LETICIA</t>
  </si>
  <si>
    <t>.0217021555-8.</t>
  </si>
  <si>
    <t>RODRIGUEZ LOPEZ  ALEJANDRA</t>
  </si>
  <si>
    <t>.7510926482-2.</t>
  </si>
  <si>
    <t>FAJARDO ROMERO JOSE ANTONIO</t>
  </si>
  <si>
    <t>DELEGACION SINDICAL SIDEDIF</t>
  </si>
  <si>
    <t>.0403823415-1.</t>
  </si>
  <si>
    <t xml:space="preserve">HERNANDEZ VENEGAS JOSE ANTONIO </t>
  </si>
  <si>
    <t>DELEGACION SINDICAL SUSPAZ</t>
  </si>
  <si>
    <t>.5200780432-2.</t>
  </si>
  <si>
    <t>MORALES RAMOS MARIA DOLORES</t>
  </si>
  <si>
    <t>JURIDICO</t>
  </si>
  <si>
    <t>.0407781197-6.</t>
  </si>
  <si>
    <t>LUJAN FLORES MIRNA GUADALUPE</t>
  </si>
  <si>
    <t>.0409915538-6.</t>
  </si>
  <si>
    <t>CUEVAS EVANGELISTA JOSE ANGEL</t>
  </si>
  <si>
    <t>.0409680350-9.</t>
  </si>
  <si>
    <t xml:space="preserve">DE SANTIAGO MARTINEZ DALIA ROCIO </t>
  </si>
  <si>
    <t>.5499801498-6.</t>
  </si>
  <si>
    <t>GARCIA GARCIA ADRIANA</t>
  </si>
  <si>
    <t>.0409640244-3.</t>
  </si>
  <si>
    <t>CORONA ARIAS JOSEFINA</t>
  </si>
  <si>
    <t>.0400710786-7.</t>
  </si>
  <si>
    <t>CARDENAS RAMIREZ CESAR HERNANDO</t>
  </si>
  <si>
    <t>TRABAJO SOCIAL</t>
  </si>
  <si>
    <t>.0116936918-6.</t>
  </si>
  <si>
    <t>IGNACIO GARCIA TANIA ELIZABETH</t>
  </si>
  <si>
    <t>.0515892200-4.</t>
  </si>
  <si>
    <t>PALAFOX AGUILAR ROCIO ALEJANDRA</t>
  </si>
  <si>
    <t>.5688663042-7.</t>
  </si>
  <si>
    <t>GARCIA CHAVEZ ROSA ICELA</t>
  </si>
  <si>
    <t>.0411970010-4.</t>
  </si>
  <si>
    <t>ZEPEDA URZUA SIOAMARA ANAID</t>
  </si>
  <si>
    <t>PSICOLOGIA</t>
  </si>
  <si>
    <t>.5490721794-4.</t>
  </si>
  <si>
    <t>GUTIERREZ CERVANTES BERTHA</t>
  </si>
  <si>
    <t>.5489661678-3.</t>
  </si>
  <si>
    <t>VENANCIO MORALES MARIANA</t>
  </si>
  <si>
    <t>.4415941870-4.</t>
  </si>
  <si>
    <t>CABRALES GUDIÑO MARIA FERNANDA</t>
  </si>
  <si>
    <t>.5490751581-8.</t>
  </si>
  <si>
    <t xml:space="preserve">RENTERIA NAVA JOSE MARIA </t>
  </si>
  <si>
    <t>PROTECCION A LA INFANCIA</t>
  </si>
  <si>
    <t>.7501833737-0.</t>
  </si>
  <si>
    <t>BARTOLO MENDEZ SERGIO</t>
  </si>
  <si>
    <t>.0401836461-3.</t>
  </si>
  <si>
    <t>RAMOS GONZALES FRANCISCO JAVIER</t>
  </si>
  <si>
    <t>.7503853331-3.</t>
  </si>
  <si>
    <t>MEJIA PIZANO JOSE SALVADOR</t>
  </si>
  <si>
    <t>.0409790659-0.</t>
  </si>
  <si>
    <t>AGUILAR QUINTERO ESMERALDA</t>
  </si>
  <si>
    <t>ATENCION AL ADULTO MAYOR</t>
  </si>
  <si>
    <t>.5497760131-6.</t>
  </si>
  <si>
    <t>BARAJAS ZUÑIGA MARTHA ELENA</t>
  </si>
  <si>
    <t>.7275530545-4.</t>
  </si>
  <si>
    <t>HERNANDEZ MENDOZA FRANCISCO XAVIER</t>
  </si>
  <si>
    <t>.0489684215-2.</t>
  </si>
  <si>
    <t>MAGAÑA ABRICA LETICIA</t>
  </si>
  <si>
    <t>.5482662156-4.</t>
  </si>
  <si>
    <t>DE JESUS ALONSO JOAQUIN</t>
  </si>
  <si>
    <t>.0408540194-3.</t>
  </si>
  <si>
    <t>EUSEBIO MARTINEZ MA DE JESÙS</t>
  </si>
  <si>
    <t>.5482619824-1.</t>
  </si>
  <si>
    <t>MAGAÑA ZUÑIGA MARTHA</t>
  </si>
  <si>
    <t>ASISTENCIA ALIMENTARIA</t>
  </si>
  <si>
    <t>.0116936664-6.</t>
  </si>
  <si>
    <t>.5479606036-3.</t>
  </si>
  <si>
    <t>ANAYA PADILLA ALMA DELIA</t>
  </si>
  <si>
    <t>.5497710064-0.</t>
  </si>
  <si>
    <t xml:space="preserve">ALCARAZ LARA MARIA SONIA </t>
  </si>
  <si>
    <t>.7596762378-8.</t>
  </si>
  <si>
    <t>AGUILAR BALTAZAR MARIA DE LOS ANGELES</t>
  </si>
  <si>
    <t>.0416946008-8.</t>
  </si>
  <si>
    <t>RODRIGUEZ GUTIERREZ KARLA GEORGINA</t>
  </si>
  <si>
    <t>.0406856723-1.</t>
  </si>
  <si>
    <t>MAGAÑA MORAN LESDIE LINETTE</t>
  </si>
  <si>
    <t>.0499560359-6.</t>
  </si>
  <si>
    <t>RAMON CRUZ MARIA SEBASTIANA</t>
  </si>
  <si>
    <t>.5484606074-4.</t>
  </si>
  <si>
    <t xml:space="preserve">ALCARAZ LARA MARTHA ELIA </t>
  </si>
  <si>
    <t>.5484617746-4.</t>
  </si>
  <si>
    <t>TORRES CAMPOS ROCIO SELINA</t>
  </si>
  <si>
    <t>.0406640888-3.</t>
  </si>
  <si>
    <t>LOPEZ MIRANDA MARIA ELENA</t>
  </si>
  <si>
    <t>.5497790387-8.</t>
  </si>
  <si>
    <t>GARCIA VERDUZCO JOSE DE JESUS</t>
  </si>
  <si>
    <t>.0913005870-5.</t>
  </si>
  <si>
    <t>CHAVEZ HERNANDEZ LUIS ANTONIO</t>
  </si>
  <si>
    <t>.0402880610-9.</t>
  </si>
  <si>
    <t>AMEZCUA MONTES HIRAM</t>
  </si>
  <si>
    <t>.0518883849-3.</t>
  </si>
  <si>
    <t>PINTO CHAVEZ OCTAVIO ADOLFO</t>
  </si>
  <si>
    <t>COMEDORES COMUNITARIOS</t>
  </si>
  <si>
    <t>.3515935939-3.</t>
  </si>
  <si>
    <t>LUJAN FLORES JUAN JOSE</t>
  </si>
  <si>
    <t>.0408590113-2.</t>
  </si>
  <si>
    <t xml:space="preserve">LUCIA BELTRAN TERESA </t>
  </si>
  <si>
    <t>.0407470085-9.</t>
  </si>
  <si>
    <t>PIZANO CARMONA MARIA</t>
  </si>
  <si>
    <t>.0410864050-1.</t>
  </si>
  <si>
    <t xml:space="preserve">GARCIA GARCIA ANABEL </t>
  </si>
  <si>
    <t>.0407580204-3.</t>
  </si>
  <si>
    <t xml:space="preserve">TORRES CERVANTES MA DEL CARMEN </t>
  </si>
  <si>
    <t>.0407520145-1.</t>
  </si>
  <si>
    <t xml:space="preserve">ZUÑIGA SORIA ROSA MARIA </t>
  </si>
  <si>
    <t>.5490590464-2.</t>
  </si>
  <si>
    <t>SANCHEZ FRIAS EVA GRACIELA</t>
  </si>
  <si>
    <t>COMUNICACIÓN SOCIAL Y ESTADISTICAS</t>
  </si>
  <si>
    <t>.5287671357-0.</t>
  </si>
  <si>
    <t>HERNANDEZ ANGUIANO ROSAURA</t>
  </si>
  <si>
    <t>.7511930587-0.</t>
  </si>
  <si>
    <t>ZUÑIGA LEAL AARON</t>
  </si>
  <si>
    <t>.0410932829-6.</t>
  </si>
  <si>
    <t>DE LA MORA ZANABRIA ANA SOFIA</t>
  </si>
  <si>
    <t>GOBIERNO INCLUYENTE</t>
  </si>
  <si>
    <t>.0215817596-4.</t>
  </si>
  <si>
    <t>PRECIADO MORAN RAMSES HUMBERTO</t>
  </si>
  <si>
    <t>SERVICIOS GENERALES</t>
  </si>
  <si>
    <t>.5479650714-0.</t>
  </si>
  <si>
    <t>ANGUIANO AGUILAR DAVID</t>
  </si>
  <si>
    <t>.5479563193-3.</t>
  </si>
  <si>
    <t xml:space="preserve">GOMEZ JUAREZ JUAN MANUEL </t>
  </si>
  <si>
    <t>.0400815262-3.</t>
  </si>
  <si>
    <t>VAZQUEZ CORTES MARIA DE LOS ANGELES</t>
  </si>
  <si>
    <t>.5493753958-0.</t>
  </si>
  <si>
    <t>GAMA GODINEZ OSCAR</t>
  </si>
  <si>
    <t>.5495770009-6.</t>
  </si>
  <si>
    <t>CONTRERAS MOTA PATRICIA MARIA</t>
  </si>
  <si>
    <t>.0401610128-1.</t>
  </si>
  <si>
    <t>BAUTISTA FLORES MARTHA</t>
  </si>
  <si>
    <t>CENTROS COMUNITARIOS</t>
  </si>
  <si>
    <t>.0405834518-4.</t>
  </si>
  <si>
    <t>CANO CEJA CECILIA</t>
  </si>
  <si>
    <t>.0407620350-6.</t>
  </si>
  <si>
    <t>LARES GALINDO TERESA</t>
  </si>
  <si>
    <t>.0407590221-5.</t>
  </si>
  <si>
    <t xml:space="preserve">CAMBEROS OCHOA DOMITILA </t>
  </si>
  <si>
    <t>.0407550169-4.</t>
  </si>
  <si>
    <t xml:space="preserve">CASTILLO BALTAZAR BEATRIZ </t>
  </si>
  <si>
    <t>.0408821248-7.</t>
  </si>
  <si>
    <t>PALACIOS CERVANTES YAMILLET</t>
  </si>
  <si>
    <t>.0491687634-7.</t>
  </si>
  <si>
    <t>MEJIA PIZANO MARISELA</t>
  </si>
  <si>
    <t>.5268491109-3.</t>
  </si>
  <si>
    <t xml:space="preserve">REYES CARRILLO ROSARIO </t>
  </si>
  <si>
    <t>.5482600020-7.</t>
  </si>
  <si>
    <t>GONZALEZ CHAVEZ SARA</t>
  </si>
  <si>
    <t>.0499631020-9.</t>
  </si>
  <si>
    <t xml:space="preserve">ARIAS AGUAYO MARTHA ARACELI </t>
  </si>
  <si>
    <t>.0407660426-5.</t>
  </si>
  <si>
    <t xml:space="preserve">MAGAÑA RAMIREZ LIDIA </t>
  </si>
  <si>
    <t>.0407560160-1.</t>
  </si>
  <si>
    <t>VARGAS BONILLA MARIA DE LOS ANGELES</t>
  </si>
  <si>
    <t>.0484440392-5.</t>
  </si>
  <si>
    <t>FLORES GAYTAN MARIA DE LA PAZ</t>
  </si>
  <si>
    <t>.5291610079-6.</t>
  </si>
  <si>
    <t>BARBOZA RODRIGUEZ MARIA DEL REFUGIO</t>
  </si>
  <si>
    <t>.0408740181-8.</t>
  </si>
  <si>
    <t>ALVAREZ CORTES YOLANDA</t>
  </si>
  <si>
    <t>.5481582013-6.</t>
  </si>
  <si>
    <t>GARCIA FRIAS JUANA MARICELA</t>
  </si>
  <si>
    <t>.0402814910-4.</t>
  </si>
  <si>
    <t>SILVA GOMEZ HUGO ANTONIO</t>
  </si>
  <si>
    <t>.5687666922-9.</t>
  </si>
  <si>
    <t>GARCIA GUZMAN MARTHA</t>
  </si>
  <si>
    <t>.7503852280-3.</t>
  </si>
  <si>
    <t>JUAREZ ABAN MARIA ISABEL</t>
  </si>
  <si>
    <t>.2614910348-8.</t>
  </si>
  <si>
    <t>GAMBOA LOPEZ DAVID</t>
  </si>
  <si>
    <t>.5482620124-3.</t>
  </si>
  <si>
    <t>MEDINA GUZMAN JOSE CONCEPCION</t>
  </si>
  <si>
    <t>.5489650541-6.</t>
  </si>
  <si>
    <t xml:space="preserve">LICEA ESTEBAN MAGDALENO </t>
  </si>
  <si>
    <t>.03146936764.</t>
  </si>
  <si>
    <t>LEAL SANCHEZ MARIA ELENA</t>
  </si>
  <si>
    <t>GUARDERIA (CADI)</t>
  </si>
  <si>
    <t>.2916954050-0.</t>
  </si>
  <si>
    <t>LARIOS ABAN LIZETH</t>
  </si>
  <si>
    <t>.0407811551-8.</t>
  </si>
  <si>
    <t>PINTO FAJARDO MIRIAN ELIZABETH</t>
  </si>
  <si>
    <t>.0407791046-3.</t>
  </si>
  <si>
    <t>JUVENAL AVALOS ARACELI</t>
  </si>
  <si>
    <t>.0407801240-0.</t>
  </si>
  <si>
    <t>ALVAREZ MEZA MARISELA</t>
  </si>
  <si>
    <t>.5494760238-6.</t>
  </si>
  <si>
    <t>LOPEZ CEJA ANA ELIZABETH</t>
  </si>
  <si>
    <t>.5495770300-9.</t>
  </si>
  <si>
    <t>REBOLLEDO REYES ALEJANDRA</t>
  </si>
  <si>
    <t>.0408875583-2.</t>
  </si>
  <si>
    <t>TOPETE ESPARZA ITZEL ANAHI</t>
  </si>
  <si>
    <t>.0407760835-6.</t>
  </si>
  <si>
    <t xml:space="preserve">VERGARA OCHOA MARIA MILAGROS </t>
  </si>
  <si>
    <t>.3101831102-2.</t>
  </si>
  <si>
    <t>PEÑA GUZMAN MARIA TERESA</t>
  </si>
  <si>
    <t>.5497820358-3.</t>
  </si>
  <si>
    <t>PEREZ DE LA CRUZ TERESITA</t>
  </si>
  <si>
    <t>.5493743588-8.</t>
  </si>
  <si>
    <t xml:space="preserve">CONTRERAS MOTA OLGA </t>
  </si>
  <si>
    <t>.0407821936-9.</t>
  </si>
  <si>
    <t>GUZMAN REYES ROSA ELIA</t>
  </si>
  <si>
    <t>.7501820633-6.</t>
  </si>
  <si>
    <t xml:space="preserve">LUIS JUAN GOMEZ MARTHA LETICIA </t>
  </si>
  <si>
    <t>.0400807809-1.</t>
  </si>
  <si>
    <t xml:space="preserve">MORENO CONTRERAS LILIANA </t>
  </si>
  <si>
    <t>.4305840692-7.</t>
  </si>
  <si>
    <t>NUÑEZ BERNARDINO MA. VIRGINIA</t>
  </si>
  <si>
    <t>.5495760278-9.</t>
  </si>
  <si>
    <t>VILLA GONZALEZ ISELA</t>
  </si>
  <si>
    <t>.0401825873-3.</t>
  </si>
  <si>
    <t>QUIROZ ROBLES GABRIELA ELIZABETH</t>
  </si>
  <si>
    <t>.1914910080-2.</t>
  </si>
  <si>
    <t>RODRIGUEZ RANGEL ANA CAROLINA</t>
  </si>
  <si>
    <t>.0407580262-1.</t>
  </si>
  <si>
    <t>CAMPOS ARIAS MARIA AURORA</t>
  </si>
  <si>
    <t>.5494750174-5.</t>
  </si>
  <si>
    <t xml:space="preserve">HERNANDEZ ORTIZ MARIA CRUZ </t>
  </si>
  <si>
    <t>PALAFOX GARCES ARACELI</t>
  </si>
  <si>
    <t>.0400660425-2.</t>
  </si>
  <si>
    <t>CARMONA VICTORIANO MARIA DE LA LUZ</t>
  </si>
  <si>
    <t>.0407730677-9.</t>
  </si>
  <si>
    <t>SALVADOR LEAL MARIA DE JESUS</t>
  </si>
  <si>
    <t>UNIDAD REGIONAL DE REHABILITACION (URR)</t>
  </si>
  <si>
    <t>.0408750712-7.</t>
  </si>
  <si>
    <t>ANDRADE ARROYO LORENA</t>
  </si>
  <si>
    <t>.0407560159-3.</t>
  </si>
  <si>
    <t>DEL TORO BARRAGAN XOCHITL CAROLINA</t>
  </si>
  <si>
    <t>.5489671008-6.</t>
  </si>
  <si>
    <t xml:space="preserve">PULIDO BARAJAS GRACIELA </t>
  </si>
  <si>
    <t>.0413800635-0.</t>
  </si>
  <si>
    <t>MEDINA ESCALANTE LAURA ALICIA</t>
  </si>
  <si>
    <t>.0317947969-0.</t>
  </si>
  <si>
    <t>SANTIAGO MARTINEZ JOSUE EMMANUEL</t>
  </si>
  <si>
    <t>.0409935855-0.</t>
  </si>
  <si>
    <t>XOCHITLA ZUÑIGA LUIS MANUEL</t>
  </si>
  <si>
    <t>.0407630336-3.</t>
  </si>
  <si>
    <t>IGLESIAS SANCHEZ MARTHA ELVA</t>
  </si>
  <si>
    <t>.0403824596-7.</t>
  </si>
  <si>
    <t>FLORES GARCIA ROSA MARIA</t>
  </si>
  <si>
    <t>UAVI</t>
  </si>
  <si>
    <t>.6816921032-2.</t>
  </si>
  <si>
    <t>SOLIS AVALOS ALEJANDRA</t>
  </si>
  <si>
    <t>.0412890922-5.</t>
  </si>
  <si>
    <t>LOMELI RENTERIA CHRISTIAN EVARISTO</t>
  </si>
  <si>
    <t>.0407922888-0.</t>
  </si>
  <si>
    <t>RUBIO CASILLAS JOSE LUIS</t>
  </si>
  <si>
    <t>LUDOTECA</t>
  </si>
  <si>
    <t>.0401801539-8.</t>
  </si>
  <si>
    <t>ALVAREZ RAMIREZ PATRICIA EUGENIA</t>
  </si>
  <si>
    <t>.0407875035-5.</t>
  </si>
  <si>
    <t>AGUILAR TAPIA SARA</t>
  </si>
  <si>
    <t>.</t>
  </si>
  <si>
    <t>BALTAZAR MORAN MARGARITO</t>
  </si>
  <si>
    <t>ASISTENTE DE DIRECCION</t>
  </si>
  <si>
    <t>.0400842512-8.</t>
  </si>
  <si>
    <t>AGUILAR SOLANO ALEJANDRA GUADALUPE</t>
  </si>
  <si>
    <t>ASISTENTE DE PRESIDENCIA</t>
  </si>
  <si>
    <t>CASTREJON GUERRERO ARACELY</t>
  </si>
  <si>
    <t>MEDICO</t>
  </si>
  <si>
    <t>.0487582245-6.</t>
  </si>
  <si>
    <t>GARCIA ELIZALDE JOSE DE JESUS</t>
  </si>
  <si>
    <t>PATRIMONIO</t>
  </si>
  <si>
    <t>.0413913742-8.</t>
  </si>
  <si>
    <t>ZUÑIGA LOPEZ DIEGO ARMANDO</t>
  </si>
  <si>
    <t>CODIGOS</t>
  </si>
  <si>
    <t>03</t>
  </si>
  <si>
    <t>HERNANDEZ BARAJAS JULIA FABIOLA</t>
  </si>
  <si>
    <t xml:space="preserve"> RODRIGUEZ LOPEZ ALEJANDRA</t>
  </si>
  <si>
    <t>.0221759870-1.</t>
  </si>
  <si>
    <t>RETROACTIVO</t>
  </si>
  <si>
    <t>.0616950343-7.</t>
  </si>
  <si>
    <t>CONTRERAS LOMELI JAQUELINE</t>
  </si>
  <si>
    <t>RAMOS OCHOA ADRIANA</t>
  </si>
  <si>
    <t>DENTISTA</t>
  </si>
  <si>
    <t>.0222720136-1.</t>
  </si>
  <si>
    <t>LEAL CASTILLO RODOLFO</t>
  </si>
  <si>
    <t>.021988528-7.</t>
  </si>
  <si>
    <t>21.1</t>
  </si>
  <si>
    <t>ZEPEDA URZUA SIOMARA ANAID</t>
  </si>
  <si>
    <t>NOMINA 16 AL 30 ENERO 2022</t>
  </si>
  <si>
    <t>GONZALEZ HERNANDEZ BERENICE</t>
  </si>
  <si>
    <t>AQUINO PASCUAL JOSE MANUEL</t>
  </si>
  <si>
    <t>BAUTISTA MARCIAL GABINO</t>
  </si>
  <si>
    <t>ACOLTZI MONTIEL JUAN ZURISADDAI</t>
  </si>
  <si>
    <t>19</t>
  </si>
  <si>
    <t>NOMINA 01 AL 15 MARZO 2022</t>
  </si>
  <si>
    <t>LOMELI CONTRERAS JAQUELINE</t>
  </si>
  <si>
    <t>07</t>
  </si>
  <si>
    <t>REINTEGRO</t>
  </si>
  <si>
    <t>29</t>
  </si>
  <si>
    <t>AJUSTE CORRESPONDIENTE</t>
  </si>
  <si>
    <t>ROMERO RODRIGUEZ MARIA HIDANIA</t>
  </si>
  <si>
    <t>BONO NAVIDEÑO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</si>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</sst>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sz val="13"/>
      <name val="Calibri"/>
      <family val="2"/>
      <scheme val="minor"/>
    </font>
    <font>
      <b/>
      <u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u/>
      <sz val="1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CF4B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</cellStyleXfs>
  <cellXfs count="1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44" fontId="7" fillId="0" borderId="0" xfId="2" applyNumberFormat="1" applyFont="1" applyAlignment="1">
      <alignment horizontal="left"/>
    </xf>
    <xf numFmtId="44" fontId="8" fillId="0" borderId="0" xfId="0" applyNumberFormat="1" applyFont="1" applyAlignment="1">
      <alignment horizontal="left"/>
    </xf>
    <xf numFmtId="44" fontId="9" fillId="0" borderId="0" xfId="0" applyNumberFormat="1" applyFont="1"/>
    <xf numFmtId="44" fontId="8" fillId="0" borderId="0" xfId="0" applyNumberFormat="1" applyFont="1"/>
    <xf numFmtId="44" fontId="6" fillId="0" borderId="0" xfId="1" applyFont="1" applyBorder="1"/>
    <xf numFmtId="44" fontId="6" fillId="0" borderId="0" xfId="0" applyNumberFormat="1" applyFont="1"/>
    <xf numFmtId="44" fontId="6" fillId="0" borderId="0" xfId="2" applyNumberFormat="1" applyFont="1"/>
    <xf numFmtId="0" fontId="10" fillId="0" borderId="0" xfId="0" applyFont="1"/>
    <xf numFmtId="44" fontId="3" fillId="0" borderId="0" xfId="0" applyNumberFormat="1" applyFont="1" applyAlignment="1">
      <alignment horizontal="center" vertical="center"/>
    </xf>
    <xf numFmtId="0" fontId="8" fillId="0" borderId="0" xfId="0" applyFont="1"/>
    <xf numFmtId="44" fontId="3" fillId="0" borderId="0" xfId="0" applyNumberFormat="1" applyFont="1" applyAlignment="1">
      <alignment horizontal="left"/>
    </xf>
    <xf numFmtId="0" fontId="6" fillId="0" borderId="1" xfId="2" applyFont="1" applyBorder="1" applyAlignment="1">
      <alignment horizontal="center"/>
    </xf>
    <xf numFmtId="0" fontId="6" fillId="0" borderId="1" xfId="2" applyFont="1" applyBorder="1" applyAlignment="1">
      <alignment horizontal="left"/>
    </xf>
    <xf numFmtId="164" fontId="8" fillId="0" borderId="1" xfId="0" applyNumberFormat="1" applyFont="1" applyBorder="1" applyAlignment="1">
      <alignment horizontal="center" vertical="center"/>
    </xf>
    <xf numFmtId="44" fontId="12" fillId="0" borderId="1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16" fillId="3" borderId="0" xfId="2" applyFont="1" applyFill="1" applyAlignment="1">
      <alignment horizontal="left" vertical="center"/>
    </xf>
    <xf numFmtId="44" fontId="15" fillId="2" borderId="9" xfId="2" applyNumberFormat="1" applyFont="1" applyFill="1" applyBorder="1" applyAlignment="1">
      <alignment vertical="center"/>
    </xf>
    <xf numFmtId="44" fontId="17" fillId="2" borderId="0" xfId="0" applyNumberFormat="1" applyFont="1" applyFill="1" applyAlignment="1">
      <alignment vertical="center"/>
    </xf>
    <xf numFmtId="164" fontId="17" fillId="2" borderId="0" xfId="0" applyNumberFormat="1" applyFont="1" applyFill="1" applyAlignment="1">
      <alignment horizontal="center" vertical="center"/>
    </xf>
    <xf numFmtId="44" fontId="17" fillId="2" borderId="0" xfId="0" applyNumberFormat="1" applyFont="1" applyFill="1" applyAlignment="1">
      <alignment horizontal="left" vertical="center"/>
    </xf>
    <xf numFmtId="44" fontId="15" fillId="2" borderId="0" xfId="0" applyNumberFormat="1" applyFont="1" applyFill="1" applyAlignment="1">
      <alignment vertical="center"/>
    </xf>
    <xf numFmtId="44" fontId="15" fillId="2" borderId="0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2" borderId="0" xfId="2" applyFont="1" applyFill="1" applyAlignment="1">
      <alignment horizontal="left" vertical="center"/>
    </xf>
    <xf numFmtId="44" fontId="15" fillId="2" borderId="0" xfId="2" applyNumberFormat="1" applyFont="1" applyFill="1" applyAlignment="1">
      <alignment vertical="center"/>
    </xf>
    <xf numFmtId="44" fontId="15" fillId="2" borderId="0" xfId="0" applyNumberFormat="1" applyFont="1" applyFill="1" applyAlignment="1">
      <alignment horizontal="center" vertical="center"/>
    </xf>
    <xf numFmtId="44" fontId="3" fillId="0" borderId="5" xfId="0" applyNumberFormat="1" applyFont="1" applyBorder="1"/>
    <xf numFmtId="0" fontId="3" fillId="0" borderId="5" xfId="0" applyFont="1" applyBorder="1"/>
    <xf numFmtId="0" fontId="15" fillId="0" borderId="0" xfId="2" applyFont="1" applyAlignment="1">
      <alignment horizontal="left" vertical="center"/>
    </xf>
    <xf numFmtId="0" fontId="18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/>
    <xf numFmtId="0" fontId="17" fillId="2" borderId="0" xfId="0" applyFont="1" applyFill="1" applyAlignment="1">
      <alignment horizontal="left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5" xfId="0" applyFont="1" applyBorder="1"/>
    <xf numFmtId="44" fontId="15" fillId="0" borderId="0" xfId="0" applyNumberFormat="1" applyFont="1" applyAlignment="1">
      <alignment vertical="center"/>
    </xf>
    <xf numFmtId="44" fontId="15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9" fillId="0" borderId="0" xfId="0" applyFont="1"/>
    <xf numFmtId="44" fontId="15" fillId="2" borderId="0" xfId="0" applyNumberFormat="1" applyFont="1" applyFill="1" applyAlignment="1">
      <alignment horizontal="left" vertical="center"/>
    </xf>
    <xf numFmtId="44" fontId="17" fillId="2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164" fontId="21" fillId="2" borderId="0" xfId="3" applyNumberFormat="1" applyFont="1" applyFill="1" applyAlignment="1">
      <alignment horizontal="center" vertical="center"/>
    </xf>
    <xf numFmtId="164" fontId="21" fillId="2" borderId="0" xfId="3" applyNumberFormat="1" applyFont="1" applyFill="1" applyAlignment="1">
      <alignment vertical="center"/>
    </xf>
    <xf numFmtId="164" fontId="15" fillId="2" borderId="0" xfId="3" applyNumberFormat="1" applyFont="1" applyFill="1" applyAlignment="1">
      <alignment horizontal="center" vertical="center"/>
    </xf>
    <xf numFmtId="44" fontId="15" fillId="0" borderId="0" xfId="3" applyNumberFormat="1" applyFont="1" applyAlignment="1">
      <alignment vertical="center"/>
    </xf>
    <xf numFmtId="0" fontId="3" fillId="2" borderId="0" xfId="0" applyFont="1" applyFill="1" applyAlignment="1">
      <alignment horizontal="center"/>
    </xf>
    <xf numFmtId="0" fontId="17" fillId="2" borderId="0" xfId="0" applyFont="1" applyFill="1" applyAlignment="1">
      <alignment vertical="center"/>
    </xf>
    <xf numFmtId="0" fontId="17" fillId="0" borderId="0" xfId="2" applyFont="1" applyAlignment="1">
      <alignment horizontal="center" vertical="center"/>
    </xf>
    <xf numFmtId="44" fontId="9" fillId="3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4" fontId="15" fillId="0" borderId="5" xfId="0" applyNumberFormat="1" applyFont="1" applyBorder="1" applyAlignment="1">
      <alignment horizontal="center" vertical="center"/>
    </xf>
    <xf numFmtId="0" fontId="20" fillId="4" borderId="0" xfId="0" applyFont="1" applyFill="1" applyAlignment="1">
      <alignment horizontal="left" vertical="center"/>
    </xf>
    <xf numFmtId="0" fontId="17" fillId="0" borderId="0" xfId="0" applyFont="1" applyAlignment="1">
      <alignment horizontal="center"/>
    </xf>
    <xf numFmtId="44" fontId="17" fillId="0" borderId="0" xfId="0" applyNumberFormat="1" applyFont="1" applyAlignment="1">
      <alignment horizontal="center" vertical="center"/>
    </xf>
    <xf numFmtId="164" fontId="15" fillId="0" borderId="0" xfId="3" applyNumberFormat="1" applyFont="1" applyAlignment="1">
      <alignment horizontal="center" vertical="center"/>
    </xf>
    <xf numFmtId="164" fontId="6" fillId="0" borderId="0" xfId="3" applyNumberFormat="1" applyFont="1" applyAlignment="1">
      <alignment horizontal="center" vertical="center"/>
    </xf>
    <xf numFmtId="44" fontId="11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/>
    </xf>
    <xf numFmtId="44" fontId="0" fillId="0" borderId="0" xfId="0" applyNumberFormat="1" applyAlignment="1">
      <alignment vertical="center"/>
    </xf>
    <xf numFmtId="44" fontId="3" fillId="0" borderId="0" xfId="0" applyNumberFormat="1" applyFont="1" applyAlignment="1">
      <alignment vertical="center"/>
    </xf>
    <xf numFmtId="0" fontId="10" fillId="0" borderId="5" xfId="0" applyFont="1" applyBorder="1" applyAlignment="1">
      <alignment horizontal="center"/>
    </xf>
    <xf numFmtId="44" fontId="10" fillId="0" borderId="0" xfId="0" applyNumberFormat="1" applyFont="1" applyAlignment="1">
      <alignment vertical="center"/>
    </xf>
    <xf numFmtId="44" fontId="17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4" fontId="15" fillId="0" borderId="9" xfId="2" applyNumberFormat="1" applyFont="1" applyBorder="1" applyAlignment="1">
      <alignment vertical="center"/>
    </xf>
    <xf numFmtId="164" fontId="17" fillId="0" borderId="0" xfId="0" applyNumberFormat="1" applyFont="1" applyAlignment="1">
      <alignment horizontal="center" vertical="center"/>
    </xf>
    <xf numFmtId="44" fontId="17" fillId="0" borderId="0" xfId="0" applyNumberFormat="1" applyFont="1" applyAlignment="1">
      <alignment horizontal="left" vertical="center"/>
    </xf>
    <xf numFmtId="44" fontId="15" fillId="0" borderId="0" xfId="2" applyNumberFormat="1" applyFont="1" applyAlignment="1">
      <alignment vertical="center"/>
    </xf>
    <xf numFmtId="0" fontId="17" fillId="0" borderId="0" xfId="0" applyFont="1" applyAlignment="1">
      <alignment horizontal="left"/>
    </xf>
    <xf numFmtId="44" fontId="15" fillId="0" borderId="0" xfId="0" applyNumberFormat="1" applyFont="1" applyAlignment="1">
      <alignment horizontal="left" vertical="center"/>
    </xf>
    <xf numFmtId="164" fontId="21" fillId="0" borderId="0" xfId="3" applyNumberFormat="1" applyFont="1" applyAlignment="1">
      <alignment horizontal="center" vertical="center"/>
    </xf>
    <xf numFmtId="164" fontId="21" fillId="0" borderId="0" xfId="3" applyNumberFormat="1" applyFont="1" applyAlignment="1">
      <alignment vertical="center"/>
    </xf>
    <xf numFmtId="44" fontId="14" fillId="0" borderId="0" xfId="0" applyNumberFormat="1" applyFont="1" applyAlignment="1">
      <alignment vertical="center"/>
    </xf>
    <xf numFmtId="44" fontId="15" fillId="0" borderId="0" xfId="2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44" fontId="8" fillId="0" borderId="0" xfId="0" applyNumberFormat="1" applyFont="1" applyAlignment="1">
      <alignment horizontal="center" vertical="center"/>
    </xf>
    <xf numFmtId="44" fontId="9" fillId="0" borderId="0" xfId="0" applyNumberFormat="1" applyFont="1" applyAlignment="1">
      <alignment horizontal="center" vertical="center"/>
    </xf>
    <xf numFmtId="0" fontId="20" fillId="4" borderId="0" xfId="0" applyFont="1" applyFill="1"/>
    <xf numFmtId="44" fontId="3" fillId="0" borderId="0" xfId="0" applyNumberFormat="1" applyFont="1"/>
    <xf numFmtId="44" fontId="17" fillId="0" borderId="0" xfId="0" applyNumberFormat="1" applyFont="1"/>
    <xf numFmtId="49" fontId="0" fillId="0" borderId="5" xfId="0" applyNumberFormat="1" applyBorder="1" applyAlignment="1">
      <alignment horizontal="center" vertical="center" wrapText="1"/>
    </xf>
    <xf numFmtId="44" fontId="24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4" fontId="15" fillId="5" borderId="0" xfId="2" applyNumberFormat="1" applyFont="1" applyFill="1" applyAlignment="1">
      <alignment vertical="center"/>
    </xf>
    <xf numFmtId="44" fontId="6" fillId="0" borderId="0" xfId="1" applyFont="1" applyFill="1" applyBorder="1"/>
    <xf numFmtId="0" fontId="16" fillId="0" borderId="0" xfId="2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4" fontId="24" fillId="0" borderId="1" xfId="0" applyNumberFormat="1" applyFont="1" applyBorder="1" applyAlignment="1">
      <alignment horizontal="center" vertic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4" fillId="0" borderId="0" xfId="0" applyFont="1"/>
    <xf numFmtId="0" fontId="11" fillId="0" borderId="1" xfId="0" applyFont="1" applyBorder="1"/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44" fontId="6" fillId="0" borderId="7" xfId="2" applyNumberFormat="1" applyFont="1" applyBorder="1" applyAlignment="1">
      <alignment horizontal="center" vertical="center" wrapText="1"/>
    </xf>
    <xf numFmtId="44" fontId="6" fillId="0" borderId="6" xfId="2" applyNumberFormat="1" applyFont="1" applyBorder="1" applyAlignment="1">
      <alignment horizontal="center" vertical="center" wrapText="1"/>
    </xf>
    <xf numFmtId="44" fontId="6" fillId="0" borderId="8" xfId="2" applyNumberFormat="1" applyFon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  <xf numFmtId="44" fontId="0" fillId="0" borderId="7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0" fillId="0" borderId="8" xfId="0" applyNumberForma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8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44" fontId="7" fillId="0" borderId="0" xfId="2" applyNumberFormat="1" applyFont="1" applyAlignment="1">
      <alignment horizontal="left"/>
    </xf>
    <xf numFmtId="44" fontId="3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44" fontId="0" fillId="0" borderId="10" xfId="0" applyNumberFormat="1" applyBorder="1" applyAlignment="1">
      <alignment horizontal="center" vertical="center" wrapText="1"/>
    </xf>
    <xf numFmtId="44" fontId="0" fillId="0" borderId="9" xfId="0" applyNumberForma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  <xf numFmtId="44" fontId="0" fillId="0" borderId="12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13" xfId="0" applyNumberFormat="1" applyBorder="1" applyAlignment="1">
      <alignment horizontal="center" vertical="center" wrapText="1"/>
    </xf>
    <xf numFmtId="44" fontId="0" fillId="0" borderId="14" xfId="0" applyNumberFormat="1" applyBorder="1" applyAlignment="1">
      <alignment horizontal="center" vertical="center" wrapText="1"/>
    </xf>
    <xf numFmtId="44" fontId="0" fillId="0" borderId="15" xfId="0" applyNumberFormat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_PRES NOMINA JUL A DIC 2011" xfId="2" xr:uid="{65EA2789-CF39-4B28-91C5-431599A74A18}"/>
    <cellStyle name="Normal_RELACION LABORAL 2012" xfId="3" xr:uid="{AD5AD2A3-BB63-4C37-8672-5DA4A514A86E}"/>
  </cellStyles>
  <dxfs count="0"/>
  <tableStyles count="0" defaultTableStyle="TableStyleMedium2" defaultPivotStyle="PivotStyleLight16"/>
  <colors>
    <mruColors>
      <color rgb="FF4F08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3209925</xdr:colOff>
      <xdr:row>5</xdr:row>
      <xdr:rowOff>186094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582D68-7881-4B52-983E-AA19EBE92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76200"/>
          <a:ext cx="2867025" cy="106239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145384</xdr:colOff>
      <xdr:row>1</xdr:row>
      <xdr:rowOff>161925</xdr:rowOff>
    </xdr:from>
    <xdr:to>
      <xdr:col>1</xdr:col>
      <xdr:colOff>2337882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027BB8-03A5-435D-B676-4E7E059B8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7334" y="361950"/>
          <a:ext cx="2192498" cy="6667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250710</xdr:colOff>
      <xdr:row>1</xdr:row>
      <xdr:rowOff>57311</xdr:rowOff>
    </xdr:from>
    <xdr:to>
      <xdr:col>1</xdr:col>
      <xdr:colOff>2638425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AEC487-022D-44B6-A8B5-D65F083E8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0710" y="257336"/>
          <a:ext cx="2730615" cy="7618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19050</xdr:rowOff>
    </xdr:from>
    <xdr:to>
      <xdr:col>1</xdr:col>
      <xdr:colOff>2933700</xdr:colOff>
      <xdr:row>4</xdr:row>
      <xdr:rowOff>165292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1BAF2B-472C-4367-91E5-368D559B1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219075"/>
          <a:ext cx="2628900" cy="74631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95250</xdr:rowOff>
    </xdr:from>
    <xdr:to>
      <xdr:col>1</xdr:col>
      <xdr:colOff>2698533</xdr:colOff>
      <xdr:row>5</xdr:row>
      <xdr:rowOff>50021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790C8C-94A7-455D-B3E2-1A89A3A4C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295275"/>
          <a:ext cx="2660433" cy="7548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101277</xdr:colOff>
      <xdr:row>1</xdr:row>
      <xdr:rowOff>38101</xdr:rowOff>
    </xdr:from>
    <xdr:to>
      <xdr:col>1</xdr:col>
      <xdr:colOff>2719696</xdr:colOff>
      <xdr:row>4</xdr:row>
      <xdr:rowOff>180976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65B567-54D2-42AE-8706-75CB2ECE9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227" y="238126"/>
          <a:ext cx="2618419" cy="7429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190346</xdr:colOff>
      <xdr:row>1</xdr:row>
      <xdr:rowOff>47625</xdr:rowOff>
    </xdr:from>
    <xdr:to>
      <xdr:col>1</xdr:col>
      <xdr:colOff>2708057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184853-7214-42E1-A96A-EA9C4C262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296" y="247650"/>
          <a:ext cx="2517711" cy="7143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218826</xdr:colOff>
      <xdr:row>1</xdr:row>
      <xdr:rowOff>57151</xdr:rowOff>
    </xdr:from>
    <xdr:to>
      <xdr:col>1</xdr:col>
      <xdr:colOff>2367272</xdr:colOff>
      <xdr:row>4</xdr:row>
      <xdr:rowOff>66676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FDEBB6-B5FA-47F1-A872-018E70193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776" y="257176"/>
          <a:ext cx="2148446" cy="6096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217433</xdr:colOff>
      <xdr:row>1</xdr:row>
      <xdr:rowOff>1</xdr:rowOff>
    </xdr:from>
    <xdr:to>
      <xdr:col>1</xdr:col>
      <xdr:colOff>2567296</xdr:colOff>
      <xdr:row>4</xdr:row>
      <xdr:rowOff>66676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48443D-BA5E-4801-A7E5-BF3E2A32E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9383" y="200026"/>
          <a:ext cx="2349863" cy="6667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285749</xdr:colOff>
      <xdr:row>1</xdr:row>
      <xdr:rowOff>66676</xdr:rowOff>
    </xdr:from>
    <xdr:to>
      <xdr:col>1</xdr:col>
      <xdr:colOff>2319646</xdr:colOff>
      <xdr:row>4</xdr:row>
      <xdr:rowOff>43699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CE8DB5-27E0-4809-AE2C-C4585EC15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" y="266701"/>
          <a:ext cx="2033897" cy="57709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173875</xdr:colOff>
      <xdr:row>1</xdr:row>
      <xdr:rowOff>66675</xdr:rowOff>
    </xdr:from>
    <xdr:to>
      <xdr:col>1</xdr:col>
      <xdr:colOff>2624447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2E1E5C-E37A-4B76-9A49-741BCEE8B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5825" y="266700"/>
          <a:ext cx="2450572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142875</xdr:rowOff>
    </xdr:from>
    <xdr:to>
      <xdr:col>2</xdr:col>
      <xdr:colOff>2319232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9439F2-E2CF-4CF4-A6FB-9D400B990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42875"/>
          <a:ext cx="2528782" cy="9239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201522</xdr:colOff>
      <xdr:row>1</xdr:row>
      <xdr:rowOff>57150</xdr:rowOff>
    </xdr:from>
    <xdr:to>
      <xdr:col>1</xdr:col>
      <xdr:colOff>2786372</xdr:colOff>
      <xdr:row>4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DF5DC4-8A0D-44F8-92AB-E2E66B573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3472" y="257175"/>
          <a:ext cx="2584850" cy="73342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114301</xdr:rowOff>
    </xdr:from>
    <xdr:to>
      <xdr:col>1</xdr:col>
      <xdr:colOff>2548247</xdr:colOff>
      <xdr:row>4</xdr:row>
      <xdr:rowOff>142674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0BDEE7-B98E-487F-A3E9-2E8B922FE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" y="314326"/>
          <a:ext cx="2214872" cy="62844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302230</xdr:colOff>
      <xdr:row>1</xdr:row>
      <xdr:rowOff>85726</xdr:rowOff>
    </xdr:from>
    <xdr:to>
      <xdr:col>1</xdr:col>
      <xdr:colOff>2786371</xdr:colOff>
      <xdr:row>4</xdr:row>
      <xdr:rowOff>190501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A8B87F-5AF9-4C83-A7BE-1EC36928C3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4180" y="285751"/>
          <a:ext cx="2484141" cy="7048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389348</xdr:colOff>
      <xdr:row>1</xdr:row>
      <xdr:rowOff>161926</xdr:rowOff>
    </xdr:from>
    <xdr:to>
      <xdr:col>1</xdr:col>
      <xdr:colOff>2672072</xdr:colOff>
      <xdr:row>5</xdr:row>
      <xdr:rowOff>9526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22D0A1-8827-40D9-A48E-1AA258320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298" y="361951"/>
          <a:ext cx="2282724" cy="6477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95250</xdr:rowOff>
    </xdr:from>
    <xdr:to>
      <xdr:col>1</xdr:col>
      <xdr:colOff>2803308</xdr:colOff>
      <xdr:row>5</xdr:row>
      <xdr:rowOff>25697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2328BD-FA12-46B3-BD63-0F9CB26BB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295275"/>
          <a:ext cx="2574708" cy="730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300853</xdr:colOff>
      <xdr:row>1</xdr:row>
      <xdr:rowOff>0</xdr:rowOff>
    </xdr:from>
    <xdr:to>
      <xdr:col>2</xdr:col>
      <xdr:colOff>2352675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90CFB2-8290-49E2-994D-7EC70B030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853" y="200025"/>
          <a:ext cx="2394722" cy="828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497415</xdr:colOff>
      <xdr:row>5</xdr:row>
      <xdr:rowOff>156432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8D6EBB-4B78-4646-94AF-6CA238C63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4235" y="28575"/>
          <a:ext cx="3259665" cy="11279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274110</xdr:colOff>
      <xdr:row>0</xdr:row>
      <xdr:rowOff>104934</xdr:rowOff>
    </xdr:from>
    <xdr:to>
      <xdr:col>2</xdr:col>
      <xdr:colOff>419100</xdr:colOff>
      <xdr:row>5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D1DAF2-ABA0-442A-970A-C8BA839CB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110" y="104934"/>
          <a:ext cx="3240615" cy="10666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134681</xdr:colOff>
      <xdr:row>0</xdr:row>
      <xdr:rowOff>142875</xdr:rowOff>
    </xdr:from>
    <xdr:to>
      <xdr:col>1</xdr:col>
      <xdr:colOff>2595057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E7C510-30EF-4BB8-8718-0A25AF045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631" y="142875"/>
          <a:ext cx="2460376" cy="7905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38260</xdr:rowOff>
    </xdr:from>
    <xdr:to>
      <xdr:col>1</xdr:col>
      <xdr:colOff>2371726</xdr:colOff>
      <xdr:row>4</xdr:row>
      <xdr:rowOff>140140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4342A4-3A74-4DB3-B266-3929B2489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238285"/>
          <a:ext cx="2238376" cy="70195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164084</xdr:colOff>
      <xdr:row>1</xdr:row>
      <xdr:rowOff>9525</xdr:rowOff>
    </xdr:from>
    <xdr:to>
      <xdr:col>1</xdr:col>
      <xdr:colOff>2795081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5A72AE-70A4-429C-92F6-78F912B32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6034" y="209550"/>
          <a:ext cx="2630997" cy="800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181135</xdr:rowOff>
    </xdr:from>
    <xdr:to>
      <xdr:col>1</xdr:col>
      <xdr:colOff>2857052</xdr:colOff>
      <xdr:row>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AA31B5-015F-48ED-B710-78C6A5F72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0074" y="181135"/>
          <a:ext cx="2857052" cy="847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CD1A2-43E8-49E9-B3EE-D5203BC9B0D6}">
  <dimension ref="A1:V216"/>
  <sheetViews>
    <sheetView workbookViewId="0">
      <selection activeCell="B1" sqref="B1:B1048576"/>
    </sheetView>
  </sheetViews>
  <sheetFormatPr baseColWidth="10" defaultColWidth="12.7109375" defaultRowHeight="15.75" x14ac:dyDescent="0.25"/>
  <cols>
    <col min="1" max="1" width="6.5703125" style="1" customWidth="1"/>
    <col min="2" max="2" width="51.5703125" style="2" customWidth="1"/>
    <col min="3" max="3" width="12.28515625" style="1" customWidth="1"/>
    <col min="4" max="5" width="10.7109375" style="1" customWidth="1"/>
    <col min="6" max="6" width="16.5703125" style="1" customWidth="1"/>
    <col min="7" max="7" width="12.140625" style="1" customWidth="1"/>
    <col min="8" max="8" width="16.42578125" style="1" customWidth="1"/>
    <col min="9" max="9" width="12.5703125" style="1" customWidth="1"/>
    <col min="10" max="10" width="13.42578125" style="1" customWidth="1"/>
    <col min="11" max="11" width="12.140625" style="1" customWidth="1"/>
    <col min="12" max="13" width="12.7109375" style="1" customWidth="1"/>
    <col min="14" max="14" width="13.5703125" style="1" customWidth="1"/>
    <col min="15" max="15" width="11.7109375" style="1" customWidth="1"/>
    <col min="16" max="16" width="12" style="1" customWidth="1"/>
    <col min="17" max="17" width="13.140625" style="1" customWidth="1"/>
    <col min="18" max="18" width="14.28515625" style="1" customWidth="1"/>
    <col min="19" max="19" width="18" style="1" customWidth="1"/>
    <col min="20" max="20" width="21.28515625" style="1" hidden="1" customWidth="1"/>
    <col min="21" max="16384" width="12.7109375" style="1"/>
  </cols>
  <sheetData>
    <row r="1" spans="1:20" x14ac:dyDescent="0.25">
      <c r="B1" s="2" t="s">
        <v>0</v>
      </c>
      <c r="J1" s="1" t="s">
        <v>0</v>
      </c>
      <c r="Q1" s="1" t="s">
        <v>0</v>
      </c>
    </row>
    <row r="2" spans="1:20" x14ac:dyDescent="0.25">
      <c r="A2" s="3" t="s">
        <v>0</v>
      </c>
      <c r="C2" s="105" t="s">
        <v>1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" t="s">
        <v>0</v>
      </c>
    </row>
    <row r="3" spans="1:20" x14ac:dyDescent="0.25">
      <c r="A3" s="4" t="s">
        <v>0</v>
      </c>
      <c r="B3" s="5" t="s">
        <v>0</v>
      </c>
      <c r="C3" s="6"/>
    </row>
    <row r="4" spans="1:20" x14ac:dyDescent="0.25">
      <c r="A4" s="4" t="s">
        <v>0</v>
      </c>
      <c r="B4" s="5"/>
      <c r="C4" s="14"/>
      <c r="D4" s="15"/>
      <c r="E4" s="15"/>
    </row>
    <row r="5" spans="1:20" x14ac:dyDescent="0.25">
      <c r="A5" s="4"/>
      <c r="B5" s="5"/>
      <c r="C5" s="16"/>
    </row>
    <row r="6" spans="1:20" x14ac:dyDescent="0.25">
      <c r="A6" s="17"/>
      <c r="B6" s="18"/>
      <c r="C6" s="107" t="s">
        <v>7</v>
      </c>
      <c r="D6" s="108"/>
      <c r="E6" s="108"/>
      <c r="F6" s="109"/>
      <c r="G6" s="19"/>
      <c r="H6" s="20"/>
    </row>
    <row r="7" spans="1:20" ht="15.75" customHeight="1" x14ac:dyDescent="0.25">
      <c r="A7" s="110" t="s">
        <v>8</v>
      </c>
      <c r="B7" s="111" t="s">
        <v>10</v>
      </c>
      <c r="C7" s="114" t="s">
        <v>11</v>
      </c>
      <c r="D7" s="121" t="s">
        <v>14</v>
      </c>
      <c r="E7" s="121" t="s">
        <v>15</v>
      </c>
      <c r="F7" s="118" t="s">
        <v>16</v>
      </c>
      <c r="G7" s="117" t="s">
        <v>17</v>
      </c>
      <c r="H7" s="118" t="s">
        <v>18</v>
      </c>
    </row>
    <row r="8" spans="1:20" x14ac:dyDescent="0.25">
      <c r="A8" s="110"/>
      <c r="B8" s="112"/>
      <c r="C8" s="115"/>
      <c r="D8" s="122"/>
      <c r="E8" s="122"/>
      <c r="F8" s="119"/>
      <c r="G8" s="117"/>
      <c r="H8" s="119"/>
    </row>
    <row r="9" spans="1:20" x14ac:dyDescent="0.25">
      <c r="A9" s="110"/>
      <c r="B9" s="113"/>
      <c r="C9" s="116"/>
      <c r="D9" s="123"/>
      <c r="E9" s="123"/>
      <c r="F9" s="120"/>
      <c r="G9" s="21" t="s">
        <v>19</v>
      </c>
      <c r="H9" s="120"/>
    </row>
    <row r="10" spans="1:20" ht="27.95" customHeight="1" x14ac:dyDescent="0.25">
      <c r="A10" s="22"/>
      <c r="B10" s="23" t="s">
        <v>20</v>
      </c>
      <c r="C10" s="24"/>
      <c r="D10" s="26"/>
      <c r="E10" s="26"/>
      <c r="F10" s="25"/>
      <c r="G10" s="25"/>
      <c r="H10" s="27"/>
      <c r="I10" s="28"/>
      <c r="J10" s="25"/>
      <c r="K10" s="25"/>
      <c r="L10" s="25"/>
      <c r="M10" s="25"/>
      <c r="N10" s="25"/>
      <c r="O10" s="25"/>
      <c r="P10" s="25"/>
      <c r="Q10" s="29"/>
      <c r="R10" s="28"/>
      <c r="S10" s="28"/>
    </row>
    <row r="11" spans="1:20" ht="27.95" customHeight="1" x14ac:dyDescent="0.25">
      <c r="A11" s="30">
        <v>1</v>
      </c>
      <c r="B11" s="31" t="s">
        <v>22</v>
      </c>
      <c r="C11" s="32">
        <v>819.74</v>
      </c>
      <c r="D11" s="26">
        <v>15.2</v>
      </c>
      <c r="E11" s="26">
        <v>15.2</v>
      </c>
      <c r="F11" s="25">
        <f>C11*E11</f>
        <v>12460.047999999999</v>
      </c>
      <c r="G11" s="25">
        <v>100</v>
      </c>
      <c r="H11" s="25">
        <f>F11+G11</f>
        <v>12560.047999999999</v>
      </c>
      <c r="I11" s="28"/>
      <c r="J11" s="25"/>
      <c r="K11" s="25"/>
      <c r="L11" s="25"/>
      <c r="M11" s="25"/>
      <c r="N11" s="25"/>
      <c r="O11" s="25"/>
      <c r="P11" s="25"/>
      <c r="Q11" s="29"/>
      <c r="R11" s="28"/>
      <c r="S11" s="33"/>
      <c r="T11" s="34"/>
    </row>
    <row r="12" spans="1:20" ht="27.95" customHeight="1" x14ac:dyDescent="0.25">
      <c r="A12" s="30"/>
      <c r="B12" s="23" t="s">
        <v>23</v>
      </c>
      <c r="C12" s="32"/>
      <c r="D12" s="26"/>
      <c r="E12" s="26"/>
      <c r="F12" s="25"/>
      <c r="G12" s="25"/>
      <c r="H12" s="25"/>
      <c r="I12" s="28"/>
      <c r="J12" s="25"/>
      <c r="K12" s="25"/>
      <c r="L12" s="25"/>
      <c r="M12" s="25"/>
      <c r="N12" s="25"/>
      <c r="O12" s="25"/>
      <c r="P12" s="25"/>
      <c r="Q12" s="29"/>
      <c r="R12" s="28"/>
      <c r="S12" s="33"/>
    </row>
    <row r="13" spans="1:20" ht="27.95" customHeight="1" x14ac:dyDescent="0.25">
      <c r="A13" s="30">
        <v>2</v>
      </c>
      <c r="B13" s="31" t="s">
        <v>24</v>
      </c>
      <c r="C13" s="32">
        <v>703.62</v>
      </c>
      <c r="D13" s="26">
        <v>15.2</v>
      </c>
      <c r="E13" s="26">
        <v>15.2</v>
      </c>
      <c r="F13" s="25">
        <f>C13*E13</f>
        <v>10695.023999999999</v>
      </c>
      <c r="G13" s="25">
        <v>100</v>
      </c>
      <c r="H13" s="25">
        <f t="shared" ref="H13:H75" si="0">F13+G13</f>
        <v>10795.023999999999</v>
      </c>
      <c r="I13" s="28"/>
      <c r="J13" s="25"/>
      <c r="K13" s="25"/>
      <c r="L13" s="25"/>
      <c r="M13" s="25"/>
      <c r="N13" s="25"/>
      <c r="O13" s="25"/>
      <c r="P13" s="25"/>
      <c r="Q13" s="29"/>
      <c r="R13" s="28"/>
      <c r="S13" s="33"/>
      <c r="T13" s="35"/>
    </row>
    <row r="14" spans="1:20" ht="27.95" customHeight="1" x14ac:dyDescent="0.25">
      <c r="A14" s="30">
        <f>A13+1</f>
        <v>3</v>
      </c>
      <c r="B14" s="36" t="s">
        <v>26</v>
      </c>
      <c r="C14" s="32">
        <f>F14/D14</f>
        <v>474.34210526315792</v>
      </c>
      <c r="D14" s="26">
        <v>15.2</v>
      </c>
      <c r="E14" s="26">
        <v>15.2</v>
      </c>
      <c r="F14" s="25">
        <v>7210</v>
      </c>
      <c r="G14" s="25">
        <v>100</v>
      </c>
      <c r="H14" s="25">
        <f t="shared" si="0"/>
        <v>7310</v>
      </c>
      <c r="I14" s="28"/>
      <c r="J14" s="25"/>
      <c r="K14" s="25"/>
      <c r="L14" s="25"/>
      <c r="M14" s="25"/>
      <c r="N14" s="25"/>
      <c r="O14" s="25"/>
      <c r="P14" s="25"/>
      <c r="Q14" s="29"/>
      <c r="R14" s="28"/>
      <c r="S14" s="33"/>
      <c r="T14" s="34"/>
    </row>
    <row r="15" spans="1:20" ht="27.95" customHeight="1" x14ac:dyDescent="0.25">
      <c r="A15" s="30">
        <f>A14+1</f>
        <v>4</v>
      </c>
      <c r="B15" s="36" t="s">
        <v>28</v>
      </c>
      <c r="C15" s="32">
        <f>F15/D15</f>
        <v>402.2763157894737</v>
      </c>
      <c r="D15" s="26">
        <v>15.2</v>
      </c>
      <c r="E15" s="26">
        <v>15.2</v>
      </c>
      <c r="F15" s="25">
        <v>6114.6</v>
      </c>
      <c r="G15" s="25">
        <v>100</v>
      </c>
      <c r="H15" s="25">
        <f t="shared" si="0"/>
        <v>6214.6</v>
      </c>
      <c r="I15" s="28"/>
      <c r="J15" s="25"/>
      <c r="K15" s="25"/>
      <c r="L15" s="25"/>
      <c r="M15" s="25"/>
      <c r="N15" s="25"/>
      <c r="O15" s="25"/>
      <c r="P15" s="25"/>
      <c r="Q15" s="29"/>
      <c r="R15" s="28"/>
      <c r="S15" s="33"/>
      <c r="T15" s="35"/>
    </row>
    <row r="16" spans="1:20" ht="27.95" customHeight="1" x14ac:dyDescent="0.25">
      <c r="A16" s="30">
        <f>A15+1</f>
        <v>5</v>
      </c>
      <c r="B16" s="36" t="s">
        <v>30</v>
      </c>
      <c r="C16" s="32">
        <f>F16/D16</f>
        <v>336.46776315789475</v>
      </c>
      <c r="D16" s="26">
        <v>15.2</v>
      </c>
      <c r="E16" s="26">
        <v>15.2</v>
      </c>
      <c r="F16" s="25">
        <v>5114.3100000000004</v>
      </c>
      <c r="G16" s="25">
        <v>100</v>
      </c>
      <c r="H16" s="25">
        <f t="shared" si="0"/>
        <v>5214.3100000000004</v>
      </c>
      <c r="I16" s="28"/>
      <c r="J16" s="25"/>
      <c r="K16" s="25"/>
      <c r="L16" s="25"/>
      <c r="M16" s="25"/>
      <c r="N16" s="25"/>
      <c r="O16" s="25"/>
      <c r="P16" s="25"/>
      <c r="Q16" s="29"/>
      <c r="R16" s="28"/>
      <c r="S16" s="33"/>
      <c r="T16" s="35"/>
    </row>
    <row r="17" spans="1:20" ht="27.95" customHeight="1" x14ac:dyDescent="0.25">
      <c r="A17" s="30">
        <f>A16+1</f>
        <v>6</v>
      </c>
      <c r="B17" s="36" t="s">
        <v>32</v>
      </c>
      <c r="C17" s="32">
        <f>F17/D17</f>
        <v>319.39276315789476</v>
      </c>
      <c r="D17" s="26">
        <v>15.2</v>
      </c>
      <c r="E17" s="26">
        <v>15.2</v>
      </c>
      <c r="F17" s="25">
        <v>4854.7700000000004</v>
      </c>
      <c r="G17" s="25">
        <v>100</v>
      </c>
      <c r="H17" s="25">
        <f t="shared" si="0"/>
        <v>4954.7700000000004</v>
      </c>
      <c r="I17" s="28"/>
      <c r="J17" s="25"/>
      <c r="K17" s="25"/>
      <c r="L17" s="25"/>
      <c r="M17" s="25"/>
      <c r="N17" s="25"/>
      <c r="O17" s="25"/>
      <c r="P17" s="25"/>
      <c r="Q17" s="29"/>
      <c r="R17" s="28"/>
      <c r="S17" s="33"/>
      <c r="T17" s="37"/>
    </row>
    <row r="18" spans="1:20" ht="25.5" customHeight="1" x14ac:dyDescent="0.25">
      <c r="A18" s="30"/>
      <c r="B18" s="23" t="s">
        <v>33</v>
      </c>
      <c r="C18" s="32"/>
      <c r="D18" s="26"/>
      <c r="E18" s="26"/>
      <c r="F18" s="25"/>
      <c r="G18" s="25"/>
      <c r="H18" s="25"/>
      <c r="I18" s="28"/>
      <c r="J18" s="25"/>
      <c r="K18" s="25"/>
      <c r="L18" s="25"/>
      <c r="M18" s="25"/>
      <c r="N18" s="25"/>
      <c r="O18" s="25"/>
      <c r="P18" s="25"/>
      <c r="Q18" s="29"/>
      <c r="R18" s="28"/>
      <c r="S18" s="33"/>
    </row>
    <row r="19" spans="1:20" ht="25.5" customHeight="1" x14ac:dyDescent="0.3">
      <c r="A19" s="38">
        <v>7</v>
      </c>
      <c r="B19" s="40" t="s">
        <v>35</v>
      </c>
      <c r="C19" s="32">
        <v>493.42</v>
      </c>
      <c r="D19" s="26">
        <v>15.2</v>
      </c>
      <c r="E19" s="26">
        <v>15.2</v>
      </c>
      <c r="F19" s="25">
        <f>C19*E19</f>
        <v>7499.9839999999995</v>
      </c>
      <c r="G19" s="25">
        <v>100</v>
      </c>
      <c r="H19" s="25">
        <f t="shared" si="0"/>
        <v>7599.9839999999995</v>
      </c>
      <c r="I19" s="28"/>
      <c r="J19" s="25"/>
      <c r="K19" s="25"/>
      <c r="L19" s="25"/>
      <c r="M19" s="25"/>
      <c r="N19" s="25"/>
      <c r="O19" s="25"/>
      <c r="P19" s="25"/>
      <c r="Q19" s="29"/>
      <c r="R19" s="28"/>
      <c r="S19" s="33"/>
      <c r="T19" s="35"/>
    </row>
    <row r="20" spans="1:20" ht="27.95" customHeight="1" x14ac:dyDescent="0.25">
      <c r="A20" s="30">
        <f>A19+1</f>
        <v>8</v>
      </c>
      <c r="B20" s="41" t="s">
        <v>37</v>
      </c>
      <c r="C20" s="32">
        <v>345.39</v>
      </c>
      <c r="D20" s="26">
        <v>15.2</v>
      </c>
      <c r="E20" s="26">
        <v>15.2</v>
      </c>
      <c r="F20" s="25">
        <f>C20*E20</f>
        <v>5249.9279999999999</v>
      </c>
      <c r="G20" s="25">
        <v>100</v>
      </c>
      <c r="H20" s="25">
        <f t="shared" si="0"/>
        <v>5349.9279999999999</v>
      </c>
      <c r="I20" s="28"/>
      <c r="J20" s="25"/>
      <c r="K20" s="25"/>
      <c r="L20" s="25"/>
      <c r="M20" s="25"/>
      <c r="N20" s="25"/>
      <c r="O20" s="25"/>
      <c r="P20" s="25"/>
      <c r="Q20" s="29"/>
      <c r="R20" s="28"/>
      <c r="S20" s="33"/>
      <c r="T20" s="35"/>
    </row>
    <row r="21" spans="1:20" ht="27.95" customHeight="1" x14ac:dyDescent="0.25">
      <c r="A21" s="30">
        <f>A20+1</f>
        <v>9</v>
      </c>
      <c r="B21" s="36" t="s">
        <v>39</v>
      </c>
      <c r="C21" s="32">
        <f>F21/D21</f>
        <v>317.57763157894738</v>
      </c>
      <c r="D21" s="26">
        <v>15.2</v>
      </c>
      <c r="E21" s="26">
        <v>15.2</v>
      </c>
      <c r="F21" s="25">
        <v>4827.18</v>
      </c>
      <c r="G21" s="25">
        <v>100</v>
      </c>
      <c r="H21" s="25">
        <f t="shared" si="0"/>
        <v>4927.18</v>
      </c>
      <c r="I21" s="28"/>
      <c r="J21" s="25"/>
      <c r="K21" s="25"/>
      <c r="L21" s="25"/>
      <c r="M21" s="25"/>
      <c r="N21" s="25"/>
      <c r="O21" s="25"/>
      <c r="P21" s="25"/>
      <c r="Q21" s="29"/>
      <c r="R21" s="28"/>
      <c r="S21" s="33"/>
      <c r="T21" s="35"/>
    </row>
    <row r="22" spans="1:20" ht="27.95" customHeight="1" x14ac:dyDescent="0.25">
      <c r="A22" s="30">
        <f>A21+1</f>
        <v>10</v>
      </c>
      <c r="B22" s="36" t="s">
        <v>41</v>
      </c>
      <c r="C22" s="32">
        <f>F22/D22</f>
        <v>365.60394736842107</v>
      </c>
      <c r="D22" s="26">
        <v>15.2</v>
      </c>
      <c r="E22" s="26">
        <v>15.2</v>
      </c>
      <c r="F22" s="25">
        <v>5557.18</v>
      </c>
      <c r="G22" s="25">
        <v>100</v>
      </c>
      <c r="H22" s="25">
        <f t="shared" si="0"/>
        <v>5657.18</v>
      </c>
      <c r="I22" s="28"/>
      <c r="J22" s="25"/>
      <c r="K22" s="25"/>
      <c r="L22" s="25"/>
      <c r="M22" s="25"/>
      <c r="N22" s="25"/>
      <c r="O22" s="25"/>
      <c r="P22" s="25"/>
      <c r="Q22" s="29"/>
      <c r="R22" s="28"/>
      <c r="S22" s="33"/>
      <c r="T22" s="35"/>
    </row>
    <row r="23" spans="1:20" ht="24.75" customHeight="1" x14ac:dyDescent="0.3">
      <c r="A23" s="30">
        <f>A22+1</f>
        <v>11</v>
      </c>
      <c r="B23" s="40" t="s">
        <v>43</v>
      </c>
      <c r="C23" s="32">
        <v>262.08</v>
      </c>
      <c r="D23" s="26">
        <v>15.2</v>
      </c>
      <c r="E23" s="26">
        <v>15.2</v>
      </c>
      <c r="F23" s="25">
        <f>C23*E23</f>
        <v>3983.6159999999995</v>
      </c>
      <c r="G23" s="25">
        <v>100</v>
      </c>
      <c r="H23" s="25">
        <f t="shared" si="0"/>
        <v>4083.6159999999995</v>
      </c>
      <c r="I23" s="28"/>
      <c r="J23" s="25"/>
      <c r="K23" s="25"/>
      <c r="L23" s="25"/>
      <c r="M23" s="25"/>
      <c r="N23" s="25"/>
      <c r="O23" s="25"/>
      <c r="P23" s="25"/>
      <c r="Q23" s="29"/>
      <c r="R23" s="28"/>
      <c r="S23" s="33"/>
      <c r="T23" s="35"/>
    </row>
    <row r="24" spans="1:20" ht="27.95" customHeight="1" x14ac:dyDescent="0.25">
      <c r="A24" s="30">
        <f>A23+1</f>
        <v>12</v>
      </c>
      <c r="B24" s="43" t="s">
        <v>45</v>
      </c>
      <c r="C24" s="32">
        <f>F24/D24</f>
        <v>305.8828947368421</v>
      </c>
      <c r="D24" s="26">
        <v>15.2</v>
      </c>
      <c r="E24" s="26">
        <v>15.2</v>
      </c>
      <c r="F24" s="25">
        <v>4649.42</v>
      </c>
      <c r="G24" s="25">
        <v>100</v>
      </c>
      <c r="H24" s="25">
        <f t="shared" si="0"/>
        <v>4749.42</v>
      </c>
      <c r="I24" s="28"/>
      <c r="J24" s="25"/>
      <c r="K24" s="25"/>
      <c r="L24" s="25"/>
      <c r="M24" s="25"/>
      <c r="N24" s="25"/>
      <c r="O24" s="25"/>
      <c r="P24" s="25"/>
      <c r="Q24" s="29"/>
      <c r="R24" s="28"/>
      <c r="S24" s="33"/>
      <c r="T24" s="35"/>
    </row>
    <row r="25" spans="1:20" ht="27.95" customHeight="1" x14ac:dyDescent="0.25">
      <c r="A25" s="30"/>
      <c r="B25" s="23" t="s">
        <v>46</v>
      </c>
      <c r="C25" s="32"/>
      <c r="D25" s="26"/>
      <c r="E25" s="26"/>
      <c r="F25" s="25"/>
      <c r="G25" s="25"/>
      <c r="H25" s="25"/>
      <c r="I25" s="28"/>
      <c r="J25" s="25"/>
      <c r="K25" s="25"/>
      <c r="L25" s="25"/>
      <c r="M25" s="25"/>
      <c r="N25" s="25"/>
      <c r="O25" s="25"/>
      <c r="P25" s="25"/>
      <c r="Q25" s="29"/>
      <c r="R25" s="28"/>
      <c r="S25" s="33"/>
    </row>
    <row r="26" spans="1:20" ht="27.95" customHeight="1" x14ac:dyDescent="0.25">
      <c r="A26" s="30">
        <v>13</v>
      </c>
      <c r="B26" s="36" t="s">
        <v>48</v>
      </c>
      <c r="C26" s="32">
        <f>F26/D26</f>
        <v>402.2763157894737</v>
      </c>
      <c r="D26" s="26">
        <v>15.2</v>
      </c>
      <c r="E26" s="26">
        <v>15.2</v>
      </c>
      <c r="F26" s="25">
        <v>6114.6</v>
      </c>
      <c r="G26" s="25">
        <v>100</v>
      </c>
      <c r="H26" s="25">
        <f t="shared" si="0"/>
        <v>6214.6</v>
      </c>
      <c r="I26" s="28"/>
      <c r="J26" s="25"/>
      <c r="K26" s="25"/>
      <c r="L26" s="25"/>
      <c r="M26" s="25"/>
      <c r="N26" s="25"/>
      <c r="O26" s="25"/>
      <c r="P26" s="25"/>
      <c r="Q26" s="29"/>
      <c r="R26" s="28"/>
      <c r="S26" s="33"/>
      <c r="T26" s="37"/>
    </row>
    <row r="27" spans="1:20" ht="27.95" customHeight="1" x14ac:dyDescent="0.25">
      <c r="A27" s="30"/>
      <c r="B27" s="23" t="s">
        <v>49</v>
      </c>
      <c r="C27" s="32"/>
      <c r="D27" s="26"/>
      <c r="E27" s="26"/>
      <c r="F27" s="25"/>
      <c r="G27" s="25"/>
      <c r="H27" s="25"/>
      <c r="I27" s="28"/>
      <c r="J27" s="25"/>
      <c r="K27" s="25"/>
      <c r="L27" s="25"/>
      <c r="M27" s="25"/>
      <c r="N27" s="25"/>
      <c r="O27" s="25"/>
      <c r="P27" s="25"/>
      <c r="Q27" s="29"/>
      <c r="R27" s="28"/>
      <c r="S27" s="33"/>
      <c r="T27" s="44"/>
    </row>
    <row r="28" spans="1:20" ht="27.95" customHeight="1" x14ac:dyDescent="0.25">
      <c r="A28" s="30">
        <v>14</v>
      </c>
      <c r="B28" s="31" t="s">
        <v>51</v>
      </c>
      <c r="C28" s="32">
        <f>F28/D28</f>
        <v>400.06973684210533</v>
      </c>
      <c r="D28" s="26">
        <v>15.2</v>
      </c>
      <c r="E28" s="26">
        <v>15.2</v>
      </c>
      <c r="F28" s="25">
        <v>6081.06</v>
      </c>
      <c r="G28" s="25">
        <v>100</v>
      </c>
      <c r="H28" s="25">
        <f t="shared" si="0"/>
        <v>6181.06</v>
      </c>
      <c r="I28" s="28"/>
      <c r="J28" s="25"/>
      <c r="K28" s="25"/>
      <c r="L28" s="25"/>
      <c r="M28" s="25"/>
      <c r="N28" s="25"/>
      <c r="O28" s="25"/>
      <c r="P28" s="25"/>
      <c r="Q28" s="29"/>
      <c r="R28" s="28"/>
      <c r="S28" s="33"/>
      <c r="T28" s="45"/>
    </row>
    <row r="29" spans="1:20" ht="27.95" customHeight="1" x14ac:dyDescent="0.25">
      <c r="A29" s="30"/>
      <c r="B29" s="23" t="s">
        <v>52</v>
      </c>
      <c r="C29" s="32"/>
      <c r="D29" s="26"/>
      <c r="E29" s="26"/>
      <c r="F29" s="25"/>
      <c r="G29" s="25"/>
      <c r="H29" s="25"/>
      <c r="I29" s="28"/>
      <c r="J29" s="25"/>
      <c r="K29" s="25"/>
      <c r="L29" s="25"/>
      <c r="M29" s="25"/>
      <c r="N29" s="25"/>
      <c r="O29" s="25"/>
      <c r="P29" s="25"/>
      <c r="Q29" s="29"/>
      <c r="R29" s="28"/>
      <c r="S29" s="33"/>
    </row>
    <row r="30" spans="1:20" ht="27.95" customHeight="1" x14ac:dyDescent="0.25">
      <c r="A30" s="30">
        <v>15</v>
      </c>
      <c r="B30" s="31" t="s">
        <v>54</v>
      </c>
      <c r="C30" s="32">
        <v>420.07</v>
      </c>
      <c r="D30" s="26">
        <v>15.2</v>
      </c>
      <c r="E30" s="26">
        <v>15.2</v>
      </c>
      <c r="F30" s="25">
        <f>C30*E30</f>
        <v>6385.0639999999994</v>
      </c>
      <c r="G30" s="25">
        <v>100</v>
      </c>
      <c r="H30" s="25">
        <f t="shared" si="0"/>
        <v>6485.0639999999994</v>
      </c>
      <c r="I30" s="28"/>
      <c r="J30" s="25"/>
      <c r="K30" s="25"/>
      <c r="L30" s="25"/>
      <c r="M30" s="25"/>
      <c r="N30" s="25"/>
      <c r="O30" s="25"/>
      <c r="P30" s="25"/>
      <c r="Q30" s="29"/>
      <c r="R30" s="28"/>
      <c r="S30" s="33"/>
      <c r="T30" s="35"/>
    </row>
    <row r="31" spans="1:20" ht="27.95" customHeight="1" x14ac:dyDescent="0.25">
      <c r="A31" s="30">
        <v>16</v>
      </c>
      <c r="B31" s="41" t="s">
        <v>56</v>
      </c>
      <c r="C31" s="32">
        <f>F31/D31</f>
        <v>376.03092105263158</v>
      </c>
      <c r="D31" s="26">
        <v>15.2</v>
      </c>
      <c r="E31" s="26">
        <v>15.2</v>
      </c>
      <c r="F31" s="25">
        <v>5715.67</v>
      </c>
      <c r="G31" s="25">
        <v>100</v>
      </c>
      <c r="H31" s="25">
        <f t="shared" si="0"/>
        <v>5815.67</v>
      </c>
      <c r="I31" s="28"/>
      <c r="J31" s="25"/>
      <c r="K31" s="25"/>
      <c r="L31" s="25"/>
      <c r="M31" s="25"/>
      <c r="N31" s="25"/>
      <c r="O31" s="25"/>
      <c r="P31" s="25"/>
      <c r="Q31" s="29"/>
      <c r="R31" s="28"/>
      <c r="S31" s="33"/>
      <c r="T31" s="35"/>
    </row>
    <row r="32" spans="1:20" ht="27.95" customHeight="1" x14ac:dyDescent="0.25">
      <c r="A32" s="30">
        <v>17</v>
      </c>
      <c r="B32" s="31" t="s">
        <v>58</v>
      </c>
      <c r="C32" s="32">
        <f>F32/D32</f>
        <v>275.04868421052629</v>
      </c>
      <c r="D32" s="26">
        <v>15.2</v>
      </c>
      <c r="E32" s="26">
        <v>15.2</v>
      </c>
      <c r="F32" s="25">
        <v>4180.74</v>
      </c>
      <c r="G32" s="25">
        <v>100</v>
      </c>
      <c r="H32" s="25">
        <f t="shared" si="0"/>
        <v>4280.74</v>
      </c>
      <c r="I32" s="28"/>
      <c r="J32" s="25"/>
      <c r="K32" s="25"/>
      <c r="L32" s="25"/>
      <c r="M32" s="25"/>
      <c r="N32" s="25"/>
      <c r="O32" s="25"/>
      <c r="P32" s="25"/>
      <c r="Q32" s="29"/>
      <c r="R32" s="28"/>
      <c r="S32" s="33"/>
      <c r="T32" s="35"/>
    </row>
    <row r="33" spans="1:22" ht="27.95" customHeight="1" x14ac:dyDescent="0.25">
      <c r="A33" s="30">
        <v>18</v>
      </c>
      <c r="B33" s="36" t="s">
        <v>60</v>
      </c>
      <c r="C33" s="32">
        <f>F33/D33</f>
        <v>400.06973684210533</v>
      </c>
      <c r="D33" s="26">
        <v>15.2</v>
      </c>
      <c r="E33" s="26">
        <v>15.2</v>
      </c>
      <c r="F33" s="25">
        <v>6081.06</v>
      </c>
      <c r="G33" s="25">
        <v>100</v>
      </c>
      <c r="H33" s="25">
        <f t="shared" si="0"/>
        <v>6181.06</v>
      </c>
      <c r="I33" s="28"/>
      <c r="J33" s="25"/>
      <c r="K33" s="25"/>
      <c r="L33" s="25"/>
      <c r="M33" s="25"/>
      <c r="N33" s="25"/>
      <c r="O33" s="25"/>
      <c r="P33" s="25"/>
      <c r="Q33" s="29"/>
      <c r="R33" s="28"/>
      <c r="S33" s="33"/>
      <c r="T33" s="35"/>
    </row>
    <row r="34" spans="1:22" ht="27.95" customHeight="1" x14ac:dyDescent="0.25">
      <c r="A34" s="30">
        <v>19</v>
      </c>
      <c r="B34" s="36" t="s">
        <v>62</v>
      </c>
      <c r="C34" s="32">
        <f>F34/D34</f>
        <v>400.06973684210533</v>
      </c>
      <c r="D34" s="26">
        <v>15.2</v>
      </c>
      <c r="E34" s="26">
        <v>15.2</v>
      </c>
      <c r="F34" s="25">
        <v>6081.06</v>
      </c>
      <c r="G34" s="25">
        <v>100</v>
      </c>
      <c r="H34" s="25">
        <f t="shared" si="0"/>
        <v>6181.06</v>
      </c>
      <c r="I34" s="28"/>
      <c r="J34" s="25"/>
      <c r="K34" s="25"/>
      <c r="L34" s="25"/>
      <c r="M34" s="25"/>
      <c r="N34" s="25"/>
      <c r="O34" s="25"/>
      <c r="P34" s="25"/>
      <c r="Q34" s="29"/>
      <c r="R34" s="28"/>
      <c r="S34" s="33"/>
      <c r="T34" s="35"/>
    </row>
    <row r="35" spans="1:22" ht="27.95" customHeight="1" x14ac:dyDescent="0.25">
      <c r="A35" s="30">
        <f>A34+1</f>
        <v>20</v>
      </c>
      <c r="B35" s="36" t="s">
        <v>64</v>
      </c>
      <c r="C35" s="32">
        <f>F35/D35</f>
        <v>319.39276315789476</v>
      </c>
      <c r="D35" s="26">
        <v>15.2</v>
      </c>
      <c r="E35" s="26">
        <v>15.2</v>
      </c>
      <c r="F35" s="25">
        <v>4854.7700000000004</v>
      </c>
      <c r="G35" s="25">
        <v>100</v>
      </c>
      <c r="H35" s="25">
        <f t="shared" si="0"/>
        <v>4954.7700000000004</v>
      </c>
      <c r="I35" s="28"/>
      <c r="J35" s="25"/>
      <c r="K35" s="25"/>
      <c r="L35" s="28"/>
      <c r="M35" s="25"/>
      <c r="N35" s="25"/>
      <c r="O35" s="25"/>
      <c r="P35" s="25"/>
      <c r="Q35" s="29"/>
      <c r="R35" s="28"/>
      <c r="S35" s="33"/>
      <c r="T35" s="35"/>
      <c r="U35" s="46"/>
      <c r="V35" s="47"/>
    </row>
    <row r="36" spans="1:22" ht="27.95" customHeight="1" x14ac:dyDescent="0.25">
      <c r="A36" s="30"/>
      <c r="B36" s="23" t="s">
        <v>65</v>
      </c>
      <c r="C36" s="32"/>
      <c r="D36" s="26"/>
      <c r="E36" s="26"/>
      <c r="F36" s="25"/>
      <c r="G36" s="25"/>
      <c r="H36" s="25"/>
      <c r="I36" s="28"/>
      <c r="J36" s="25"/>
      <c r="K36" s="25"/>
      <c r="L36" s="25"/>
      <c r="M36" s="25"/>
      <c r="N36" s="25"/>
      <c r="O36" s="25"/>
      <c r="P36" s="25"/>
      <c r="Q36" s="29"/>
      <c r="R36" s="28"/>
      <c r="S36" s="33"/>
    </row>
    <row r="37" spans="1:22" ht="27.95" customHeight="1" x14ac:dyDescent="0.25">
      <c r="A37" s="30">
        <v>21</v>
      </c>
      <c r="B37" s="31" t="s">
        <v>67</v>
      </c>
      <c r="C37" s="32">
        <v>309.56</v>
      </c>
      <c r="D37" s="26">
        <v>15.2</v>
      </c>
      <c r="E37" s="26">
        <v>15.2</v>
      </c>
      <c r="F37" s="25">
        <f>C37*E37</f>
        <v>4705.3119999999999</v>
      </c>
      <c r="G37" s="25">
        <v>100</v>
      </c>
      <c r="H37" s="25">
        <f t="shared" si="0"/>
        <v>4805.3119999999999</v>
      </c>
      <c r="I37" s="28"/>
      <c r="J37" s="25"/>
      <c r="K37" s="25"/>
      <c r="L37" s="25"/>
      <c r="M37" s="25"/>
      <c r="N37" s="25"/>
      <c r="O37" s="25"/>
      <c r="P37" s="25"/>
      <c r="Q37" s="29"/>
      <c r="R37" s="28"/>
      <c r="S37" s="33"/>
      <c r="T37" s="35"/>
    </row>
    <row r="38" spans="1:22" ht="27.95" customHeight="1" x14ac:dyDescent="0.25">
      <c r="A38" s="30">
        <f>A37+1</f>
        <v>22</v>
      </c>
      <c r="B38" s="41" t="s">
        <v>69</v>
      </c>
      <c r="C38" s="32">
        <f>F38/D38</f>
        <v>318.84407894736847</v>
      </c>
      <c r="D38" s="26">
        <v>15.2</v>
      </c>
      <c r="E38" s="26">
        <v>15.2</v>
      </c>
      <c r="F38" s="25">
        <v>4846.43</v>
      </c>
      <c r="G38" s="25">
        <v>100</v>
      </c>
      <c r="H38" s="25">
        <f t="shared" si="0"/>
        <v>4946.43</v>
      </c>
      <c r="I38" s="28"/>
      <c r="J38" s="25"/>
      <c r="K38" s="25"/>
      <c r="L38" s="25"/>
      <c r="M38" s="25"/>
      <c r="N38" s="25"/>
      <c r="O38" s="25"/>
      <c r="P38" s="25"/>
      <c r="Q38" s="29"/>
      <c r="R38" s="28"/>
      <c r="S38" s="33"/>
      <c r="T38" s="37"/>
    </row>
    <row r="39" spans="1:22" ht="27.95" customHeight="1" x14ac:dyDescent="0.25">
      <c r="A39" s="30">
        <f>A38+1</f>
        <v>23</v>
      </c>
      <c r="B39" s="36" t="s">
        <v>71</v>
      </c>
      <c r="C39" s="32">
        <f>F39/D39</f>
        <v>395.3046052631579</v>
      </c>
      <c r="D39" s="26">
        <v>15.2</v>
      </c>
      <c r="E39" s="26">
        <v>15.2</v>
      </c>
      <c r="F39" s="25">
        <v>6008.63</v>
      </c>
      <c r="G39" s="25">
        <v>100</v>
      </c>
      <c r="H39" s="25">
        <f t="shared" si="0"/>
        <v>6108.63</v>
      </c>
      <c r="I39" s="28"/>
      <c r="J39" s="25"/>
      <c r="K39" s="25"/>
      <c r="L39" s="25"/>
      <c r="M39" s="25"/>
      <c r="N39" s="25"/>
      <c r="O39" s="25"/>
      <c r="P39" s="25"/>
      <c r="Q39" s="29"/>
      <c r="R39" s="28"/>
      <c r="S39" s="33"/>
      <c r="T39" s="45"/>
    </row>
    <row r="40" spans="1:22" ht="27.95" customHeight="1" x14ac:dyDescent="0.25">
      <c r="A40" s="30">
        <f>A39+1</f>
        <v>24</v>
      </c>
      <c r="B40" s="48" t="s">
        <v>73</v>
      </c>
      <c r="C40" s="32">
        <f>F40/D40</f>
        <v>318.84407894736847</v>
      </c>
      <c r="D40" s="49">
        <v>15.2</v>
      </c>
      <c r="E40" s="26">
        <v>15.2</v>
      </c>
      <c r="F40" s="25">
        <v>4846.43</v>
      </c>
      <c r="G40" s="25">
        <v>100</v>
      </c>
      <c r="H40" s="25">
        <f t="shared" si="0"/>
        <v>4946.43</v>
      </c>
      <c r="I40" s="28"/>
      <c r="J40" s="25"/>
      <c r="K40" s="25"/>
      <c r="L40" s="25"/>
      <c r="M40" s="25"/>
      <c r="N40" s="25"/>
      <c r="O40" s="25"/>
      <c r="P40" s="25"/>
      <c r="Q40" s="29"/>
      <c r="R40" s="28"/>
      <c r="S40" s="33"/>
      <c r="T40" s="35"/>
    </row>
    <row r="41" spans="1:22" ht="27.95" customHeight="1" x14ac:dyDescent="0.25">
      <c r="A41" s="30"/>
      <c r="B41" s="23" t="s">
        <v>74</v>
      </c>
      <c r="C41" s="32"/>
      <c r="D41" s="26"/>
      <c r="E41" s="26"/>
      <c r="F41" s="25"/>
      <c r="G41" s="25"/>
      <c r="H41" s="25"/>
      <c r="I41" s="28"/>
      <c r="J41" s="25"/>
      <c r="K41" s="25"/>
      <c r="L41" s="25"/>
      <c r="M41" s="25"/>
      <c r="N41" s="25"/>
      <c r="O41" s="25"/>
      <c r="P41" s="25"/>
      <c r="Q41" s="29"/>
      <c r="R41" s="28"/>
      <c r="S41" s="33"/>
      <c r="T41" s="50"/>
    </row>
    <row r="42" spans="1:22" ht="27.95" customHeight="1" x14ac:dyDescent="0.25">
      <c r="A42" s="30">
        <v>25</v>
      </c>
      <c r="B42" s="28" t="s">
        <v>76</v>
      </c>
      <c r="C42" s="32">
        <v>377.47</v>
      </c>
      <c r="D42" s="26">
        <v>15.2</v>
      </c>
      <c r="E42" s="26">
        <v>15.2</v>
      </c>
      <c r="F42" s="51">
        <f>C42*E42</f>
        <v>5737.5439999999999</v>
      </c>
      <c r="G42" s="25">
        <v>100</v>
      </c>
      <c r="H42" s="25">
        <f t="shared" si="0"/>
        <v>5837.5439999999999</v>
      </c>
      <c r="I42" s="28"/>
      <c r="J42" s="25"/>
      <c r="K42" s="25"/>
      <c r="L42" s="25"/>
      <c r="M42" s="25"/>
      <c r="N42" s="25"/>
      <c r="O42" s="25"/>
      <c r="P42" s="25"/>
      <c r="Q42" s="29"/>
      <c r="R42" s="28"/>
      <c r="S42" s="33"/>
      <c r="T42" s="35"/>
    </row>
    <row r="43" spans="1:22" ht="27.95" customHeight="1" x14ac:dyDescent="0.25">
      <c r="A43" s="30">
        <f>A42+1</f>
        <v>26</v>
      </c>
      <c r="B43" s="36" t="s">
        <v>78</v>
      </c>
      <c r="C43" s="32">
        <f>F43/D43</f>
        <v>400.06973684210533</v>
      </c>
      <c r="D43" s="26">
        <v>15.2</v>
      </c>
      <c r="E43" s="26">
        <v>15.2</v>
      </c>
      <c r="F43" s="25">
        <v>6081.06</v>
      </c>
      <c r="G43" s="25">
        <v>100</v>
      </c>
      <c r="H43" s="25">
        <f t="shared" si="0"/>
        <v>6181.06</v>
      </c>
      <c r="I43" s="28"/>
      <c r="J43" s="25"/>
      <c r="K43" s="25"/>
      <c r="L43" s="25"/>
      <c r="M43" s="25"/>
      <c r="N43" s="25"/>
      <c r="O43" s="25"/>
      <c r="P43" s="25"/>
      <c r="Q43" s="29"/>
      <c r="R43" s="28"/>
      <c r="S43" s="33"/>
      <c r="T43" s="45"/>
    </row>
    <row r="44" spans="1:22" ht="27.95" customHeight="1" x14ac:dyDescent="0.25">
      <c r="A44" s="30">
        <f>A43+1</f>
        <v>27</v>
      </c>
      <c r="B44" s="36" t="s">
        <v>80</v>
      </c>
      <c r="C44" s="32">
        <f>F44/D44</f>
        <v>318.88026315789472</v>
      </c>
      <c r="D44" s="26">
        <v>15.2</v>
      </c>
      <c r="E44" s="26">
        <v>15.2</v>
      </c>
      <c r="F44" s="25">
        <v>4846.9799999999996</v>
      </c>
      <c r="G44" s="25">
        <v>100</v>
      </c>
      <c r="H44" s="25">
        <f t="shared" si="0"/>
        <v>4946.9799999999996</v>
      </c>
      <c r="I44" s="28"/>
      <c r="J44" s="25"/>
      <c r="K44" s="25"/>
      <c r="L44" s="25"/>
      <c r="M44" s="25"/>
      <c r="N44" s="25"/>
      <c r="O44" s="25"/>
      <c r="P44" s="25"/>
      <c r="Q44" s="29"/>
      <c r="R44" s="28"/>
      <c r="S44" s="33"/>
      <c r="T44" s="35"/>
    </row>
    <row r="45" spans="1:22" ht="27.95" customHeight="1" x14ac:dyDescent="0.25">
      <c r="A45" s="30">
        <f>A44+1</f>
        <v>28</v>
      </c>
      <c r="B45" s="36" t="s">
        <v>82</v>
      </c>
      <c r="C45" s="32">
        <v>400.06900000000002</v>
      </c>
      <c r="D45" s="26">
        <v>15.2</v>
      </c>
      <c r="E45" s="26">
        <v>15.2</v>
      </c>
      <c r="F45" s="25">
        <f>C45*E45</f>
        <v>6081.0487999999996</v>
      </c>
      <c r="G45" s="25">
        <v>100</v>
      </c>
      <c r="H45" s="25">
        <f t="shared" si="0"/>
        <v>6181.0487999999996</v>
      </c>
      <c r="I45" s="28"/>
      <c r="J45" s="25"/>
      <c r="K45" s="25"/>
      <c r="L45" s="25"/>
      <c r="M45" s="25"/>
      <c r="N45" s="25"/>
      <c r="O45" s="25"/>
      <c r="P45" s="25"/>
      <c r="Q45" s="29"/>
      <c r="R45" s="28"/>
      <c r="S45" s="33"/>
      <c r="T45" s="35"/>
    </row>
    <row r="46" spans="1:22" ht="27.95" customHeight="1" x14ac:dyDescent="0.25">
      <c r="A46" s="30"/>
      <c r="B46" s="23" t="s">
        <v>83</v>
      </c>
      <c r="C46" s="32"/>
      <c r="D46" s="26"/>
      <c r="E46" s="26"/>
      <c r="F46" s="25"/>
      <c r="G46" s="25"/>
      <c r="H46" s="25"/>
      <c r="I46" s="28"/>
      <c r="J46" s="25"/>
      <c r="K46" s="25"/>
      <c r="L46" s="25"/>
      <c r="M46" s="25"/>
      <c r="N46" s="25"/>
      <c r="O46" s="25"/>
      <c r="P46" s="25"/>
      <c r="Q46" s="29"/>
      <c r="R46" s="28"/>
      <c r="S46" s="33"/>
    </row>
    <row r="47" spans="1:22" ht="31.5" customHeight="1" x14ac:dyDescent="0.25">
      <c r="A47" s="30">
        <v>29</v>
      </c>
      <c r="B47" s="31" t="s">
        <v>85</v>
      </c>
      <c r="C47" s="32">
        <v>377.47</v>
      </c>
      <c r="D47" s="26">
        <v>15.2</v>
      </c>
      <c r="E47" s="26">
        <v>15.2</v>
      </c>
      <c r="F47" s="25">
        <f>C47*E47</f>
        <v>5737.5439999999999</v>
      </c>
      <c r="G47" s="25">
        <v>100</v>
      </c>
      <c r="H47" s="25">
        <f t="shared" si="0"/>
        <v>5837.5439999999999</v>
      </c>
      <c r="I47" s="28"/>
      <c r="J47" s="25"/>
      <c r="K47" s="25"/>
      <c r="L47" s="25"/>
      <c r="M47" s="25"/>
      <c r="N47" s="25"/>
      <c r="O47" s="25"/>
      <c r="P47" s="25"/>
      <c r="Q47" s="29"/>
      <c r="R47" s="28"/>
      <c r="S47" s="33"/>
      <c r="T47" s="35"/>
    </row>
    <row r="48" spans="1:22" ht="27.95" customHeight="1" x14ac:dyDescent="0.25">
      <c r="A48" s="30">
        <f>A47+1</f>
        <v>30</v>
      </c>
      <c r="B48" s="31" t="s">
        <v>87</v>
      </c>
      <c r="C48" s="32">
        <v>345.39</v>
      </c>
      <c r="D48" s="26">
        <v>15.2</v>
      </c>
      <c r="E48" s="26">
        <v>15.2</v>
      </c>
      <c r="F48" s="25">
        <f>C48*E48</f>
        <v>5249.9279999999999</v>
      </c>
      <c r="G48" s="25">
        <v>100</v>
      </c>
      <c r="H48" s="25">
        <f t="shared" si="0"/>
        <v>5349.9279999999999</v>
      </c>
      <c r="I48" s="28"/>
      <c r="J48" s="25"/>
      <c r="K48" s="25"/>
      <c r="L48" s="25"/>
      <c r="M48" s="25"/>
      <c r="N48" s="25"/>
      <c r="O48" s="25"/>
      <c r="P48" s="25"/>
      <c r="Q48" s="29"/>
      <c r="R48" s="28"/>
      <c r="S48" s="33"/>
      <c r="T48" s="35"/>
    </row>
    <row r="49" spans="1:20" ht="27.95" customHeight="1" x14ac:dyDescent="0.25">
      <c r="A49" s="30">
        <f>A48+1</f>
        <v>31</v>
      </c>
      <c r="B49" s="36" t="s">
        <v>89</v>
      </c>
      <c r="C49" s="32">
        <f>F49/D49</f>
        <v>345.39473684210526</v>
      </c>
      <c r="D49" s="26">
        <v>15.2</v>
      </c>
      <c r="E49" s="26">
        <v>15.2</v>
      </c>
      <c r="F49" s="25">
        <v>5250</v>
      </c>
      <c r="G49" s="25">
        <v>100</v>
      </c>
      <c r="H49" s="25">
        <f t="shared" si="0"/>
        <v>5350</v>
      </c>
      <c r="I49" s="28"/>
      <c r="J49" s="25"/>
      <c r="K49" s="25"/>
      <c r="L49" s="25"/>
      <c r="M49" s="25"/>
      <c r="N49" s="25"/>
      <c r="O49" s="25"/>
      <c r="P49" s="25"/>
      <c r="Q49" s="29"/>
      <c r="R49" s="28"/>
      <c r="S49" s="33"/>
      <c r="T49" s="35"/>
    </row>
    <row r="50" spans="1:20" ht="27.95" customHeight="1" x14ac:dyDescent="0.25">
      <c r="A50" s="30">
        <f>A49+1</f>
        <v>32</v>
      </c>
      <c r="B50" s="36" t="s">
        <v>91</v>
      </c>
      <c r="C50" s="32">
        <v>316.18</v>
      </c>
      <c r="D50" s="26">
        <v>15.2</v>
      </c>
      <c r="E50" s="26">
        <v>15.2</v>
      </c>
      <c r="F50" s="25">
        <f>C50*E50</f>
        <v>4805.9359999999997</v>
      </c>
      <c r="G50" s="25">
        <v>100</v>
      </c>
      <c r="H50" s="25">
        <f t="shared" si="0"/>
        <v>4905.9359999999997</v>
      </c>
      <c r="I50" s="28"/>
      <c r="J50" s="25"/>
      <c r="K50" s="25"/>
      <c r="L50" s="25"/>
      <c r="M50" s="25"/>
      <c r="N50" s="25"/>
      <c r="O50" s="25"/>
      <c r="P50" s="25"/>
      <c r="Q50" s="29"/>
      <c r="R50" s="28"/>
      <c r="S50" s="33"/>
      <c r="T50" s="35"/>
    </row>
    <row r="51" spans="1:20" ht="27.95" customHeight="1" x14ac:dyDescent="0.25">
      <c r="A51" s="30"/>
      <c r="B51" s="23" t="s">
        <v>92</v>
      </c>
      <c r="C51" s="32"/>
      <c r="D51" s="26"/>
      <c r="E51" s="26"/>
      <c r="F51" s="25"/>
      <c r="G51" s="25"/>
      <c r="H51" s="25"/>
      <c r="I51" s="28"/>
      <c r="J51" s="25"/>
      <c r="K51" s="25"/>
      <c r="L51" s="25"/>
      <c r="M51" s="25"/>
      <c r="N51" s="25"/>
      <c r="O51" s="25"/>
      <c r="P51" s="25"/>
      <c r="Q51" s="29"/>
      <c r="R51" s="28"/>
      <c r="S51" s="33"/>
    </row>
    <row r="52" spans="1:20" ht="27.95" customHeight="1" x14ac:dyDescent="0.25">
      <c r="A52" s="30">
        <v>33</v>
      </c>
      <c r="B52" s="31" t="s">
        <v>94</v>
      </c>
      <c r="C52" s="32">
        <v>377.47</v>
      </c>
      <c r="D52" s="26">
        <v>15.2</v>
      </c>
      <c r="E52" s="26">
        <v>15.2</v>
      </c>
      <c r="F52" s="25">
        <f>C52*E52</f>
        <v>5737.5439999999999</v>
      </c>
      <c r="G52" s="25">
        <v>100</v>
      </c>
      <c r="H52" s="25">
        <f t="shared" si="0"/>
        <v>5837.5439999999999</v>
      </c>
      <c r="I52" s="28"/>
      <c r="J52" s="25"/>
      <c r="K52" s="25"/>
      <c r="L52" s="25"/>
      <c r="M52" s="25"/>
      <c r="N52" s="25"/>
      <c r="O52" s="25"/>
      <c r="P52" s="25"/>
      <c r="Q52" s="29"/>
      <c r="R52" s="28"/>
      <c r="S52" s="33"/>
      <c r="T52" s="35"/>
    </row>
    <row r="53" spans="1:20" ht="27.95" customHeight="1" x14ac:dyDescent="0.25">
      <c r="A53" s="30">
        <f>A52+1</f>
        <v>34</v>
      </c>
      <c r="B53" s="31" t="s">
        <v>96</v>
      </c>
      <c r="C53" s="32">
        <v>402.27</v>
      </c>
      <c r="D53" s="26">
        <v>15.2</v>
      </c>
      <c r="E53" s="26">
        <v>15.2</v>
      </c>
      <c r="F53" s="25">
        <f>C53*E53</f>
        <v>6114.503999999999</v>
      </c>
      <c r="G53" s="25">
        <v>100</v>
      </c>
      <c r="H53" s="25">
        <f t="shared" si="0"/>
        <v>6214.503999999999</v>
      </c>
      <c r="I53" s="28"/>
      <c r="J53" s="25"/>
      <c r="K53" s="25"/>
      <c r="L53" s="25"/>
      <c r="M53" s="25"/>
      <c r="N53" s="25"/>
      <c r="O53" s="25"/>
      <c r="P53" s="25"/>
      <c r="Q53" s="29"/>
      <c r="R53" s="28"/>
      <c r="S53" s="33"/>
      <c r="T53" s="35"/>
    </row>
    <row r="54" spans="1:20" ht="27.95" customHeight="1" x14ac:dyDescent="0.25">
      <c r="A54" s="30">
        <f>A53+1</f>
        <v>35</v>
      </c>
      <c r="B54" s="36" t="s">
        <v>98</v>
      </c>
      <c r="C54" s="32">
        <f>F54/D54</f>
        <v>130.89473684210526</v>
      </c>
      <c r="D54" s="26">
        <v>15.2</v>
      </c>
      <c r="E54" s="26">
        <v>15.2</v>
      </c>
      <c r="F54" s="25">
        <v>1989.6</v>
      </c>
      <c r="G54" s="25">
        <v>100</v>
      </c>
      <c r="H54" s="25">
        <f t="shared" si="0"/>
        <v>2089.6</v>
      </c>
      <c r="I54" s="28"/>
      <c r="J54" s="25"/>
      <c r="K54" s="25"/>
      <c r="L54" s="25"/>
      <c r="M54" s="25"/>
      <c r="N54" s="25"/>
      <c r="O54" s="25"/>
      <c r="P54" s="25"/>
      <c r="Q54" s="29"/>
      <c r="R54" s="28"/>
      <c r="S54" s="33"/>
      <c r="T54" s="45"/>
    </row>
    <row r="55" spans="1:20" ht="27.95" customHeight="1" x14ac:dyDescent="0.25">
      <c r="A55" s="30">
        <f>A54+1</f>
        <v>36</v>
      </c>
      <c r="B55" s="36" t="s">
        <v>100</v>
      </c>
      <c r="C55" s="32">
        <f>F55/D55</f>
        <v>128.83289473684212</v>
      </c>
      <c r="D55" s="26">
        <v>15.2</v>
      </c>
      <c r="E55" s="26">
        <v>15.2</v>
      </c>
      <c r="F55" s="25">
        <v>1958.26</v>
      </c>
      <c r="G55" s="25">
        <v>100</v>
      </c>
      <c r="H55" s="25">
        <f t="shared" si="0"/>
        <v>2058.2600000000002</v>
      </c>
      <c r="I55" s="28"/>
      <c r="J55" s="25"/>
      <c r="K55" s="25"/>
      <c r="L55" s="25"/>
      <c r="M55" s="25"/>
      <c r="N55" s="25"/>
      <c r="O55" s="25"/>
      <c r="P55" s="25"/>
      <c r="Q55" s="29"/>
      <c r="R55" s="28"/>
      <c r="S55" s="33"/>
      <c r="T55" s="35"/>
    </row>
    <row r="56" spans="1:20" ht="27.95" customHeight="1" x14ac:dyDescent="0.25">
      <c r="A56" s="30">
        <f>A55+1</f>
        <v>37</v>
      </c>
      <c r="B56" s="36" t="s">
        <v>102</v>
      </c>
      <c r="C56" s="32">
        <f>F56/D56</f>
        <v>95.280263157894737</v>
      </c>
      <c r="D56" s="26">
        <v>15.2</v>
      </c>
      <c r="E56" s="26">
        <v>15.2</v>
      </c>
      <c r="F56" s="25">
        <v>1448.26</v>
      </c>
      <c r="G56" s="25">
        <v>100</v>
      </c>
      <c r="H56" s="25">
        <f t="shared" si="0"/>
        <v>1548.26</v>
      </c>
      <c r="I56" s="28"/>
      <c r="J56" s="25"/>
      <c r="K56" s="25"/>
      <c r="L56" s="25"/>
      <c r="M56" s="25"/>
      <c r="N56" s="25"/>
      <c r="O56" s="25"/>
      <c r="P56" s="25"/>
      <c r="Q56" s="29"/>
      <c r="R56" s="28"/>
      <c r="S56" s="33"/>
      <c r="T56" s="35"/>
    </row>
    <row r="57" spans="1:20" ht="27.95" customHeight="1" x14ac:dyDescent="0.25">
      <c r="A57" s="30">
        <f>A56+1</f>
        <v>38</v>
      </c>
      <c r="B57" s="36" t="s">
        <v>104</v>
      </c>
      <c r="C57" s="32">
        <f>F57/D57</f>
        <v>237.60921052631579</v>
      </c>
      <c r="D57" s="26">
        <v>15.2</v>
      </c>
      <c r="E57" s="26">
        <v>15.2</v>
      </c>
      <c r="F57" s="25">
        <v>3611.66</v>
      </c>
      <c r="G57" s="25">
        <v>100</v>
      </c>
      <c r="H57" s="25">
        <f t="shared" si="0"/>
        <v>3711.66</v>
      </c>
      <c r="I57" s="28"/>
      <c r="J57" s="25"/>
      <c r="K57" s="25"/>
      <c r="L57" s="25"/>
      <c r="M57" s="25"/>
      <c r="N57" s="25"/>
      <c r="O57" s="25"/>
      <c r="P57" s="25"/>
      <c r="Q57" s="29"/>
      <c r="R57" s="28"/>
      <c r="S57" s="33"/>
      <c r="T57" s="35"/>
    </row>
    <row r="58" spans="1:20" ht="27.95" customHeight="1" x14ac:dyDescent="0.25">
      <c r="A58" s="30"/>
      <c r="B58" s="23" t="s">
        <v>105</v>
      </c>
      <c r="C58" s="32"/>
      <c r="D58" s="26"/>
      <c r="E58" s="26"/>
      <c r="F58" s="25"/>
      <c r="G58" s="25"/>
      <c r="H58" s="25"/>
      <c r="I58" s="28"/>
      <c r="J58" s="25"/>
      <c r="K58" s="25"/>
      <c r="L58" s="25"/>
      <c r="M58" s="25"/>
      <c r="N58" s="25"/>
      <c r="O58" s="25"/>
      <c r="P58" s="25"/>
      <c r="Q58" s="29"/>
      <c r="R58" s="28"/>
      <c r="S58" s="33"/>
    </row>
    <row r="59" spans="1:20" ht="27.95" customHeight="1" x14ac:dyDescent="0.25">
      <c r="A59" s="30">
        <v>39</v>
      </c>
      <c r="B59" s="41" t="s">
        <v>306</v>
      </c>
      <c r="C59" s="32">
        <v>377.47</v>
      </c>
      <c r="D59" s="26">
        <v>15.2</v>
      </c>
      <c r="E59" s="26">
        <v>15.2</v>
      </c>
      <c r="F59" s="52">
        <f>C59*E59</f>
        <v>5737.5439999999999</v>
      </c>
      <c r="G59" s="25">
        <v>100</v>
      </c>
      <c r="H59" s="25">
        <f t="shared" si="0"/>
        <v>5837.5439999999999</v>
      </c>
      <c r="I59" s="28"/>
      <c r="J59" s="25"/>
      <c r="K59" s="25"/>
      <c r="L59" s="25"/>
      <c r="M59" s="25"/>
      <c r="N59" s="25"/>
      <c r="O59" s="25"/>
      <c r="P59" s="25"/>
      <c r="Q59" s="29"/>
      <c r="R59" s="28"/>
      <c r="S59" s="33"/>
      <c r="T59" s="35"/>
    </row>
    <row r="60" spans="1:20" ht="27.95" customHeight="1" x14ac:dyDescent="0.25">
      <c r="A60" s="30">
        <f>A59+1</f>
        <v>40</v>
      </c>
      <c r="B60" s="31" t="s">
        <v>108</v>
      </c>
      <c r="C60" s="32">
        <f>F60/D60</f>
        <v>336.46776315789475</v>
      </c>
      <c r="D60" s="26">
        <v>15.2</v>
      </c>
      <c r="E60" s="26">
        <v>15.2</v>
      </c>
      <c r="F60" s="25">
        <v>5114.3100000000004</v>
      </c>
      <c r="G60" s="25">
        <v>100</v>
      </c>
      <c r="H60" s="25">
        <f t="shared" si="0"/>
        <v>5214.3100000000004</v>
      </c>
      <c r="I60" s="28"/>
      <c r="J60" s="25"/>
      <c r="K60" s="25"/>
      <c r="L60" s="25"/>
      <c r="M60" s="25"/>
      <c r="N60" s="25"/>
      <c r="O60" s="25"/>
      <c r="P60" s="25"/>
      <c r="Q60" s="29"/>
      <c r="R60" s="28"/>
      <c r="S60" s="33"/>
      <c r="T60" s="35"/>
    </row>
    <row r="61" spans="1:20" ht="27.95" customHeight="1" x14ac:dyDescent="0.25">
      <c r="A61" s="30">
        <f t="shared" ref="A61:A72" si="1">A60+1</f>
        <v>41</v>
      </c>
      <c r="B61" s="36" t="s">
        <v>110</v>
      </c>
      <c r="C61" s="32">
        <f t="shared" ref="C61:C72" si="2">F61/D61</f>
        <v>360.8388157894737</v>
      </c>
      <c r="D61" s="26">
        <v>15.2</v>
      </c>
      <c r="E61" s="26">
        <v>15.2</v>
      </c>
      <c r="F61" s="25">
        <v>5484.75</v>
      </c>
      <c r="G61" s="25">
        <v>100</v>
      </c>
      <c r="H61" s="25">
        <f t="shared" si="0"/>
        <v>5584.75</v>
      </c>
      <c r="I61" s="28"/>
      <c r="J61" s="25"/>
      <c r="K61" s="25"/>
      <c r="L61" s="25"/>
      <c r="M61" s="25"/>
      <c r="N61" s="25"/>
      <c r="O61" s="25"/>
      <c r="P61" s="25"/>
      <c r="Q61" s="29"/>
      <c r="R61" s="28"/>
      <c r="S61" s="33"/>
      <c r="T61" s="35"/>
    </row>
    <row r="62" spans="1:20" ht="27.95" customHeight="1" x14ac:dyDescent="0.25">
      <c r="A62" s="30">
        <f t="shared" si="1"/>
        <v>42</v>
      </c>
      <c r="B62" s="36" t="s">
        <v>112</v>
      </c>
      <c r="C62" s="32">
        <f t="shared" si="2"/>
        <v>328.56973684210527</v>
      </c>
      <c r="D62" s="26">
        <v>15.2</v>
      </c>
      <c r="E62" s="26">
        <v>15.2</v>
      </c>
      <c r="F62" s="25">
        <v>4994.26</v>
      </c>
      <c r="G62" s="25">
        <v>100</v>
      </c>
      <c r="H62" s="25">
        <f t="shared" si="0"/>
        <v>5094.26</v>
      </c>
      <c r="I62" s="28"/>
      <c r="J62" s="25"/>
      <c r="K62" s="25"/>
      <c r="L62" s="25"/>
      <c r="M62" s="25"/>
      <c r="N62" s="25"/>
      <c r="O62" s="25"/>
      <c r="P62" s="25"/>
      <c r="Q62" s="29"/>
      <c r="R62" s="28"/>
      <c r="S62" s="33"/>
      <c r="T62" s="35"/>
    </row>
    <row r="63" spans="1:20" ht="27.95" customHeight="1" x14ac:dyDescent="0.25">
      <c r="A63" s="30">
        <f t="shared" si="1"/>
        <v>43</v>
      </c>
      <c r="B63" s="36" t="s">
        <v>114</v>
      </c>
      <c r="C63" s="32">
        <f t="shared" si="2"/>
        <v>379.27171052631581</v>
      </c>
      <c r="D63" s="26">
        <v>15.2</v>
      </c>
      <c r="E63" s="26">
        <v>15.2</v>
      </c>
      <c r="F63" s="25">
        <v>5764.93</v>
      </c>
      <c r="G63" s="25">
        <v>100</v>
      </c>
      <c r="H63" s="25">
        <f t="shared" si="0"/>
        <v>5864.93</v>
      </c>
      <c r="I63" s="28"/>
      <c r="J63" s="25"/>
      <c r="K63" s="25"/>
      <c r="L63" s="25"/>
      <c r="M63" s="25"/>
      <c r="N63" s="25"/>
      <c r="O63" s="25"/>
      <c r="P63" s="25"/>
      <c r="Q63" s="29"/>
      <c r="R63" s="28"/>
      <c r="S63" s="33"/>
      <c r="T63" s="35"/>
    </row>
    <row r="64" spans="1:20" ht="27.95" customHeight="1" x14ac:dyDescent="0.25">
      <c r="A64" s="30">
        <f t="shared" si="1"/>
        <v>44</v>
      </c>
      <c r="B64" s="36" t="s">
        <v>116</v>
      </c>
      <c r="C64" s="32">
        <f>F64/D64</f>
        <v>305.8828947368421</v>
      </c>
      <c r="D64" s="26">
        <v>15.2</v>
      </c>
      <c r="E64" s="26">
        <v>15.2</v>
      </c>
      <c r="F64" s="25">
        <v>4649.42</v>
      </c>
      <c r="G64" s="25">
        <v>100</v>
      </c>
      <c r="H64" s="25">
        <f t="shared" si="0"/>
        <v>4749.42</v>
      </c>
      <c r="I64" s="28"/>
      <c r="J64" s="25"/>
      <c r="K64" s="25"/>
      <c r="L64" s="25"/>
      <c r="M64" s="25"/>
      <c r="N64" s="25"/>
      <c r="O64" s="25"/>
      <c r="P64" s="25"/>
      <c r="Q64" s="29"/>
      <c r="R64" s="28"/>
      <c r="S64" s="33"/>
      <c r="T64" s="35"/>
    </row>
    <row r="65" spans="1:20" ht="27.95" customHeight="1" x14ac:dyDescent="0.25">
      <c r="A65" s="30">
        <f t="shared" si="1"/>
        <v>45</v>
      </c>
      <c r="B65" s="36" t="s">
        <v>118</v>
      </c>
      <c r="C65" s="32">
        <f t="shared" si="2"/>
        <v>251.86710526315792</v>
      </c>
      <c r="D65" s="26">
        <v>15.2</v>
      </c>
      <c r="E65" s="26">
        <v>15.2</v>
      </c>
      <c r="F65" s="25">
        <v>3828.38</v>
      </c>
      <c r="G65" s="25">
        <v>100</v>
      </c>
      <c r="H65" s="25">
        <f t="shared" si="0"/>
        <v>3928.38</v>
      </c>
      <c r="I65" s="28"/>
      <c r="J65" s="25"/>
      <c r="K65" s="25"/>
      <c r="L65" s="25"/>
      <c r="M65" s="25"/>
      <c r="N65" s="25"/>
      <c r="O65" s="25"/>
      <c r="P65" s="25"/>
      <c r="Q65" s="29"/>
      <c r="R65" s="28"/>
      <c r="S65" s="33"/>
      <c r="T65" s="35"/>
    </row>
    <row r="66" spans="1:20" ht="27.95" customHeight="1" x14ac:dyDescent="0.25">
      <c r="A66" s="30">
        <f t="shared" si="1"/>
        <v>46</v>
      </c>
      <c r="B66" s="36" t="s">
        <v>120</v>
      </c>
      <c r="C66" s="32">
        <f t="shared" si="2"/>
        <v>251.86710526315792</v>
      </c>
      <c r="D66" s="26">
        <v>15.2</v>
      </c>
      <c r="E66" s="26">
        <v>15.2</v>
      </c>
      <c r="F66" s="25">
        <v>3828.38</v>
      </c>
      <c r="G66" s="25">
        <v>100</v>
      </c>
      <c r="H66" s="25">
        <f t="shared" si="0"/>
        <v>3928.38</v>
      </c>
      <c r="I66" s="28"/>
      <c r="J66" s="25"/>
      <c r="K66" s="25"/>
      <c r="L66" s="25"/>
      <c r="M66" s="25"/>
      <c r="N66" s="25"/>
      <c r="O66" s="25"/>
      <c r="P66" s="25"/>
      <c r="Q66" s="29"/>
      <c r="R66" s="28"/>
      <c r="S66" s="33"/>
      <c r="T66" s="35"/>
    </row>
    <row r="67" spans="1:20" ht="27.95" customHeight="1" x14ac:dyDescent="0.25">
      <c r="A67" s="30">
        <f t="shared" si="1"/>
        <v>47</v>
      </c>
      <c r="B67" s="36" t="s">
        <v>122</v>
      </c>
      <c r="C67" s="32">
        <f t="shared" si="2"/>
        <v>251.86710526315792</v>
      </c>
      <c r="D67" s="26">
        <v>15.2</v>
      </c>
      <c r="E67" s="26">
        <v>15.2</v>
      </c>
      <c r="F67" s="25">
        <v>3828.38</v>
      </c>
      <c r="G67" s="25">
        <v>100</v>
      </c>
      <c r="H67" s="25">
        <f t="shared" si="0"/>
        <v>3928.38</v>
      </c>
      <c r="I67" s="28"/>
      <c r="J67" s="25"/>
      <c r="K67" s="25"/>
      <c r="L67" s="25"/>
      <c r="M67" s="25"/>
      <c r="N67" s="25"/>
      <c r="O67" s="25"/>
      <c r="P67" s="25"/>
      <c r="Q67" s="29"/>
      <c r="R67" s="28"/>
      <c r="S67" s="33"/>
      <c r="T67" s="35"/>
    </row>
    <row r="68" spans="1:20" ht="27.95" customHeight="1" x14ac:dyDescent="0.25">
      <c r="A68" s="30">
        <f t="shared" si="1"/>
        <v>48</v>
      </c>
      <c r="B68" s="36" t="s">
        <v>124</v>
      </c>
      <c r="C68" s="32">
        <f t="shared" si="2"/>
        <v>251.86710526315792</v>
      </c>
      <c r="D68" s="26">
        <v>15.2</v>
      </c>
      <c r="E68" s="26">
        <v>15.2</v>
      </c>
      <c r="F68" s="25">
        <v>3828.38</v>
      </c>
      <c r="G68" s="25">
        <v>100</v>
      </c>
      <c r="H68" s="25">
        <f t="shared" si="0"/>
        <v>3928.38</v>
      </c>
      <c r="I68" s="28"/>
      <c r="J68" s="25"/>
      <c r="K68" s="25"/>
      <c r="L68" s="25"/>
      <c r="M68" s="25"/>
      <c r="N68" s="25"/>
      <c r="O68" s="25"/>
      <c r="P68" s="25"/>
      <c r="Q68" s="29"/>
      <c r="R68" s="28"/>
      <c r="S68" s="33"/>
      <c r="T68" s="35"/>
    </row>
    <row r="69" spans="1:20" ht="27.95" customHeight="1" x14ac:dyDescent="0.25">
      <c r="A69" s="30">
        <f t="shared" si="1"/>
        <v>49</v>
      </c>
      <c r="B69" s="36" t="s">
        <v>126</v>
      </c>
      <c r="C69" s="32">
        <v>319.39</v>
      </c>
      <c r="D69" s="26">
        <v>15.2</v>
      </c>
      <c r="E69" s="26">
        <v>15.2</v>
      </c>
      <c r="F69" s="25">
        <f>C69*E69</f>
        <v>4854.7279999999992</v>
      </c>
      <c r="G69" s="25">
        <v>100</v>
      </c>
      <c r="H69" s="25">
        <f t="shared" si="0"/>
        <v>4954.7279999999992</v>
      </c>
      <c r="I69" s="28"/>
      <c r="J69" s="25"/>
      <c r="K69" s="25"/>
      <c r="L69" s="25"/>
      <c r="M69" s="25"/>
      <c r="N69" s="25"/>
      <c r="O69" s="25"/>
      <c r="P69" s="25"/>
      <c r="Q69" s="29"/>
      <c r="R69" s="28"/>
      <c r="S69" s="33"/>
      <c r="T69" s="35"/>
    </row>
    <row r="70" spans="1:20" ht="27.95" customHeight="1" x14ac:dyDescent="0.25">
      <c r="A70" s="30">
        <f t="shared" si="1"/>
        <v>50</v>
      </c>
      <c r="B70" s="48" t="s">
        <v>128</v>
      </c>
      <c r="C70" s="32">
        <f t="shared" si="2"/>
        <v>319.39276315789476</v>
      </c>
      <c r="D70" s="26">
        <v>15.2</v>
      </c>
      <c r="E70" s="26">
        <v>15.2</v>
      </c>
      <c r="F70" s="25">
        <v>4854.7700000000004</v>
      </c>
      <c r="G70" s="25">
        <v>100</v>
      </c>
      <c r="H70" s="25">
        <f t="shared" si="0"/>
        <v>4954.7700000000004</v>
      </c>
      <c r="I70" s="28"/>
      <c r="J70" s="25"/>
      <c r="K70" s="25"/>
      <c r="L70" s="25"/>
      <c r="M70" s="25"/>
      <c r="N70" s="25"/>
      <c r="O70" s="25"/>
      <c r="P70" s="25"/>
      <c r="Q70" s="29"/>
      <c r="R70" s="28"/>
      <c r="S70" s="33"/>
      <c r="T70" s="35"/>
    </row>
    <row r="71" spans="1:20" ht="27.95" customHeight="1" x14ac:dyDescent="0.25">
      <c r="A71" s="30">
        <f t="shared" si="1"/>
        <v>51</v>
      </c>
      <c r="B71" s="36" t="s">
        <v>130</v>
      </c>
      <c r="C71" s="32">
        <f>F71/D71</f>
        <v>319.39276315789476</v>
      </c>
      <c r="D71" s="26">
        <v>15.2</v>
      </c>
      <c r="E71" s="26">
        <v>15.2</v>
      </c>
      <c r="F71" s="25">
        <v>4854.7700000000004</v>
      </c>
      <c r="G71" s="25">
        <v>100</v>
      </c>
      <c r="H71" s="25">
        <f t="shared" si="0"/>
        <v>4954.7700000000004</v>
      </c>
      <c r="I71" s="28"/>
      <c r="J71" s="25"/>
      <c r="K71" s="25"/>
      <c r="L71" s="25"/>
      <c r="M71" s="25"/>
      <c r="N71" s="25"/>
      <c r="O71" s="25"/>
      <c r="P71" s="25"/>
      <c r="Q71" s="29"/>
      <c r="R71" s="28"/>
      <c r="S71" s="33"/>
      <c r="T71" s="35"/>
    </row>
    <row r="72" spans="1:20" ht="27.95" customHeight="1" x14ac:dyDescent="0.25">
      <c r="A72" s="30">
        <f t="shared" si="1"/>
        <v>52</v>
      </c>
      <c r="B72" s="36" t="s">
        <v>132</v>
      </c>
      <c r="C72" s="32">
        <f t="shared" si="2"/>
        <v>186.91381578947372</v>
      </c>
      <c r="D72" s="26">
        <v>15.2</v>
      </c>
      <c r="E72" s="26">
        <v>15.2</v>
      </c>
      <c r="F72" s="25">
        <v>2841.09</v>
      </c>
      <c r="G72" s="25">
        <v>100</v>
      </c>
      <c r="H72" s="25">
        <f t="shared" si="0"/>
        <v>2941.09</v>
      </c>
      <c r="I72" s="28"/>
      <c r="J72" s="25"/>
      <c r="K72" s="25"/>
      <c r="L72" s="25"/>
      <c r="M72" s="25"/>
      <c r="N72" s="25"/>
      <c r="O72" s="25"/>
      <c r="P72" s="25"/>
      <c r="Q72" s="29"/>
      <c r="R72" s="28"/>
      <c r="S72" s="33"/>
      <c r="T72" s="37"/>
    </row>
    <row r="73" spans="1:20" ht="27.95" customHeight="1" x14ac:dyDescent="0.25">
      <c r="A73" s="30"/>
      <c r="B73" s="23" t="s">
        <v>133</v>
      </c>
      <c r="C73" s="32"/>
      <c r="D73" s="26"/>
      <c r="E73" s="26"/>
      <c r="F73" s="25"/>
      <c r="G73" s="25"/>
      <c r="H73" s="25"/>
      <c r="I73" s="28"/>
      <c r="J73" s="25"/>
      <c r="K73" s="25"/>
      <c r="L73" s="25"/>
      <c r="M73" s="25"/>
      <c r="N73" s="25"/>
      <c r="O73" s="25"/>
      <c r="P73" s="25"/>
      <c r="Q73" s="29"/>
      <c r="R73" s="28"/>
      <c r="S73" s="33"/>
    </row>
    <row r="74" spans="1:20" ht="27.95" customHeight="1" x14ac:dyDescent="0.25">
      <c r="A74" s="30">
        <v>53</v>
      </c>
      <c r="B74" s="36" t="s">
        <v>135</v>
      </c>
      <c r="C74" s="32">
        <f t="shared" ref="C74:C79" si="3">F74/D74</f>
        <v>319.39276315789476</v>
      </c>
      <c r="D74" s="26">
        <v>15.2</v>
      </c>
      <c r="E74" s="26">
        <v>15.2</v>
      </c>
      <c r="F74" s="25">
        <v>4854.7700000000004</v>
      </c>
      <c r="G74" s="25">
        <v>100</v>
      </c>
      <c r="H74" s="25">
        <f t="shared" si="0"/>
        <v>4954.7700000000004</v>
      </c>
      <c r="I74" s="28"/>
      <c r="J74" s="25"/>
      <c r="K74" s="25"/>
      <c r="L74" s="25"/>
      <c r="M74" s="25"/>
      <c r="N74" s="25"/>
      <c r="O74" s="25"/>
      <c r="P74" s="25"/>
      <c r="Q74" s="29"/>
      <c r="R74" s="28"/>
      <c r="S74" s="33"/>
      <c r="T74" s="35"/>
    </row>
    <row r="75" spans="1:20" ht="27.95" customHeight="1" x14ac:dyDescent="0.25">
      <c r="A75" s="30">
        <f t="shared" ref="A75:A80" si="4">A74+1</f>
        <v>54</v>
      </c>
      <c r="B75" s="36" t="s">
        <v>137</v>
      </c>
      <c r="C75" s="32">
        <f t="shared" si="3"/>
        <v>261.98421052631579</v>
      </c>
      <c r="D75" s="26">
        <v>15.2</v>
      </c>
      <c r="E75" s="26">
        <v>15.2</v>
      </c>
      <c r="F75" s="25">
        <v>3982.16</v>
      </c>
      <c r="G75" s="25">
        <v>100</v>
      </c>
      <c r="H75" s="25">
        <f t="shared" si="0"/>
        <v>4082.16</v>
      </c>
      <c r="I75" s="28"/>
      <c r="J75" s="25"/>
      <c r="K75" s="25"/>
      <c r="L75" s="25"/>
      <c r="M75" s="25"/>
      <c r="N75" s="25"/>
      <c r="O75" s="25"/>
      <c r="P75" s="25"/>
      <c r="Q75" s="29"/>
      <c r="R75" s="28"/>
      <c r="S75" s="33"/>
      <c r="T75" s="35"/>
    </row>
    <row r="76" spans="1:20" ht="27.95" customHeight="1" x14ac:dyDescent="0.25">
      <c r="A76" s="30">
        <f t="shared" si="4"/>
        <v>55</v>
      </c>
      <c r="B76" s="36" t="s">
        <v>139</v>
      </c>
      <c r="C76" s="32">
        <f t="shared" si="3"/>
        <v>251.86644736842106</v>
      </c>
      <c r="D76" s="26">
        <v>15.2</v>
      </c>
      <c r="E76" s="26">
        <v>15.2</v>
      </c>
      <c r="F76" s="25">
        <v>3828.37</v>
      </c>
      <c r="G76" s="25">
        <v>100</v>
      </c>
      <c r="H76" s="25">
        <f t="shared" ref="H76:H139" si="5">F76+G76</f>
        <v>3928.37</v>
      </c>
      <c r="I76" s="28"/>
      <c r="J76" s="25"/>
      <c r="K76" s="25"/>
      <c r="L76" s="25"/>
      <c r="M76" s="25"/>
      <c r="N76" s="25"/>
      <c r="O76" s="25"/>
      <c r="P76" s="25"/>
      <c r="Q76" s="29"/>
      <c r="R76" s="28"/>
      <c r="S76" s="33"/>
      <c r="T76" s="35"/>
    </row>
    <row r="77" spans="1:20" ht="27.95" customHeight="1" x14ac:dyDescent="0.25">
      <c r="A77" s="30">
        <f t="shared" si="4"/>
        <v>56</v>
      </c>
      <c r="B77" s="43" t="s">
        <v>141</v>
      </c>
      <c r="C77" s="32">
        <f t="shared" si="3"/>
        <v>269.11381578947373</v>
      </c>
      <c r="D77" s="49">
        <v>15.2</v>
      </c>
      <c r="E77" s="26">
        <v>15.2</v>
      </c>
      <c r="F77" s="25">
        <v>4090.53</v>
      </c>
      <c r="G77" s="25">
        <v>100</v>
      </c>
      <c r="H77" s="25">
        <f t="shared" si="5"/>
        <v>4190.5300000000007</v>
      </c>
      <c r="I77" s="28"/>
      <c r="J77" s="25"/>
      <c r="K77" s="25"/>
      <c r="L77" s="25"/>
      <c r="M77" s="25"/>
      <c r="N77" s="25"/>
      <c r="O77" s="25"/>
      <c r="P77" s="25"/>
      <c r="Q77" s="29"/>
      <c r="R77" s="28"/>
      <c r="S77" s="33"/>
      <c r="T77" s="35"/>
    </row>
    <row r="78" spans="1:20" ht="27.95" customHeight="1" x14ac:dyDescent="0.25">
      <c r="A78" s="30">
        <f t="shared" si="4"/>
        <v>57</v>
      </c>
      <c r="B78" s="36" t="s">
        <v>143</v>
      </c>
      <c r="C78" s="32">
        <f t="shared" si="3"/>
        <v>251.86710526315792</v>
      </c>
      <c r="D78" s="26">
        <v>15.2</v>
      </c>
      <c r="E78" s="26">
        <v>15.2</v>
      </c>
      <c r="F78" s="25">
        <v>3828.38</v>
      </c>
      <c r="G78" s="25">
        <v>100</v>
      </c>
      <c r="H78" s="25">
        <f t="shared" si="5"/>
        <v>3928.38</v>
      </c>
      <c r="I78" s="28"/>
      <c r="J78" s="25"/>
      <c r="K78" s="25"/>
      <c r="L78" s="25"/>
      <c r="M78" s="25"/>
      <c r="N78" s="25"/>
      <c r="O78" s="25"/>
      <c r="P78" s="25"/>
      <c r="Q78" s="29"/>
      <c r="R78" s="28"/>
      <c r="S78" s="33"/>
      <c r="T78" s="35"/>
    </row>
    <row r="79" spans="1:20" ht="27.95" customHeight="1" x14ac:dyDescent="0.25">
      <c r="A79" s="30">
        <f t="shared" si="4"/>
        <v>58</v>
      </c>
      <c r="B79" s="36" t="s">
        <v>145</v>
      </c>
      <c r="C79" s="32">
        <f t="shared" si="3"/>
        <v>251.86644736842106</v>
      </c>
      <c r="D79" s="26">
        <v>15.2</v>
      </c>
      <c r="E79" s="26">
        <v>15.2</v>
      </c>
      <c r="F79" s="25">
        <v>3828.37</v>
      </c>
      <c r="G79" s="25">
        <v>100</v>
      </c>
      <c r="H79" s="25">
        <f t="shared" si="5"/>
        <v>3928.37</v>
      </c>
      <c r="I79" s="28"/>
      <c r="J79" s="25"/>
      <c r="K79" s="25"/>
      <c r="L79" s="25"/>
      <c r="M79" s="25"/>
      <c r="N79" s="25"/>
      <c r="O79" s="25"/>
      <c r="P79" s="25"/>
      <c r="Q79" s="29"/>
      <c r="R79" s="28"/>
      <c r="S79" s="33"/>
      <c r="T79" s="35"/>
    </row>
    <row r="80" spans="1:20" ht="27.95" customHeight="1" x14ac:dyDescent="0.25">
      <c r="A80" s="30">
        <f t="shared" si="4"/>
        <v>59</v>
      </c>
      <c r="B80" s="36" t="s">
        <v>147</v>
      </c>
      <c r="C80" s="32">
        <v>333.46</v>
      </c>
      <c r="D80" s="26">
        <v>15.2</v>
      </c>
      <c r="E80" s="26">
        <v>15.2</v>
      </c>
      <c r="F80" s="25">
        <v>4827.18</v>
      </c>
      <c r="G80" s="25">
        <v>100</v>
      </c>
      <c r="H80" s="25">
        <f t="shared" si="5"/>
        <v>4927.18</v>
      </c>
      <c r="I80" s="28"/>
      <c r="J80" s="25"/>
      <c r="K80" s="25"/>
      <c r="L80" s="25"/>
      <c r="M80" s="25"/>
      <c r="N80" s="25"/>
      <c r="O80" s="25"/>
      <c r="P80" s="25"/>
      <c r="Q80" s="29"/>
      <c r="R80" s="28"/>
      <c r="S80" s="33"/>
      <c r="T80" s="35"/>
    </row>
    <row r="81" spans="1:20" ht="27.95" customHeight="1" x14ac:dyDescent="0.25">
      <c r="A81" s="30"/>
      <c r="B81" s="53" t="s">
        <v>148</v>
      </c>
      <c r="C81" s="32"/>
      <c r="D81" s="54"/>
      <c r="E81" s="26"/>
      <c r="F81" s="55"/>
      <c r="G81" s="25"/>
      <c r="H81" s="25"/>
      <c r="I81" s="28"/>
      <c r="J81" s="25"/>
      <c r="K81" s="25"/>
      <c r="L81" s="25"/>
      <c r="M81" s="25"/>
      <c r="N81" s="25"/>
      <c r="O81" s="25"/>
      <c r="P81" s="25"/>
      <c r="Q81" s="29"/>
      <c r="R81" s="28"/>
      <c r="S81" s="33"/>
    </row>
    <row r="82" spans="1:20" ht="27.95" customHeight="1" x14ac:dyDescent="0.25">
      <c r="A82" s="30">
        <v>60</v>
      </c>
      <c r="B82" s="41" t="s">
        <v>150</v>
      </c>
      <c r="C82" s="32">
        <v>377.47</v>
      </c>
      <c r="D82" s="56">
        <v>15.2</v>
      </c>
      <c r="E82" s="26">
        <v>15.2</v>
      </c>
      <c r="F82" s="25">
        <f>C82*E82</f>
        <v>5737.5439999999999</v>
      </c>
      <c r="G82" s="25">
        <v>100</v>
      </c>
      <c r="H82" s="25">
        <f t="shared" si="5"/>
        <v>5837.5439999999999</v>
      </c>
      <c r="I82" s="28"/>
      <c r="J82" s="25"/>
      <c r="K82" s="25"/>
      <c r="L82" s="25"/>
      <c r="M82" s="25"/>
      <c r="N82" s="25"/>
      <c r="O82" s="25"/>
      <c r="P82" s="25"/>
      <c r="Q82" s="29"/>
      <c r="R82" s="28"/>
      <c r="S82" s="33"/>
      <c r="T82" s="35"/>
    </row>
    <row r="83" spans="1:20" ht="27.95" customHeight="1" x14ac:dyDescent="0.25">
      <c r="A83" s="30">
        <v>61</v>
      </c>
      <c r="B83" s="57" t="s">
        <v>152</v>
      </c>
      <c r="C83" s="32">
        <f>F83/D83</f>
        <v>305.8828947368421</v>
      </c>
      <c r="D83" s="56">
        <v>15.2</v>
      </c>
      <c r="E83" s="26">
        <v>15.2</v>
      </c>
      <c r="F83" s="25">
        <v>4649.42</v>
      </c>
      <c r="G83" s="25">
        <v>100</v>
      </c>
      <c r="H83" s="25">
        <f t="shared" si="5"/>
        <v>4749.42</v>
      </c>
      <c r="I83" s="28"/>
      <c r="J83" s="25"/>
      <c r="K83" s="25"/>
      <c r="L83" s="25"/>
      <c r="M83" s="25"/>
      <c r="N83" s="25"/>
      <c r="O83" s="25"/>
      <c r="P83" s="25"/>
      <c r="Q83" s="29"/>
      <c r="R83" s="28"/>
      <c r="S83" s="33"/>
      <c r="T83" s="35"/>
    </row>
    <row r="84" spans="1:20" ht="27.95" customHeight="1" x14ac:dyDescent="0.25">
      <c r="A84" s="30">
        <v>62</v>
      </c>
      <c r="B84" s="57" t="s">
        <v>154</v>
      </c>
      <c r="C84" s="32">
        <f>F84/D84</f>
        <v>336.46776315789475</v>
      </c>
      <c r="D84" s="26">
        <v>15.2</v>
      </c>
      <c r="E84" s="26">
        <v>15.2</v>
      </c>
      <c r="F84" s="25">
        <v>5114.3100000000004</v>
      </c>
      <c r="G84" s="25">
        <v>100</v>
      </c>
      <c r="H84" s="25">
        <f t="shared" si="5"/>
        <v>5214.3100000000004</v>
      </c>
      <c r="I84" s="28"/>
      <c r="J84" s="25"/>
      <c r="K84" s="25"/>
      <c r="L84" s="25"/>
      <c r="M84" s="25"/>
      <c r="N84" s="25"/>
      <c r="O84" s="25"/>
      <c r="P84" s="25"/>
      <c r="Q84" s="29"/>
      <c r="R84" s="28"/>
      <c r="S84" s="33"/>
      <c r="T84" s="35"/>
    </row>
    <row r="85" spans="1:20" ht="27.95" customHeight="1" x14ac:dyDescent="0.25">
      <c r="A85" s="30"/>
      <c r="B85" s="53" t="s">
        <v>155</v>
      </c>
      <c r="C85" s="32"/>
      <c r="D85" s="56"/>
      <c r="E85" s="26"/>
      <c r="F85" s="25"/>
      <c r="G85" s="25"/>
      <c r="H85" s="25"/>
      <c r="I85" s="51"/>
      <c r="J85" s="25"/>
      <c r="K85" s="25"/>
      <c r="L85" s="25"/>
      <c r="M85" s="25"/>
      <c r="N85" s="25"/>
      <c r="O85" s="25"/>
      <c r="P85" s="25"/>
      <c r="Q85" s="29"/>
      <c r="R85" s="28"/>
      <c r="S85" s="33"/>
    </row>
    <row r="86" spans="1:20" ht="27.95" customHeight="1" x14ac:dyDescent="0.25">
      <c r="A86" s="30">
        <v>63</v>
      </c>
      <c r="B86" s="41" t="s">
        <v>157</v>
      </c>
      <c r="C86" s="32">
        <v>326.67</v>
      </c>
      <c r="D86" s="26">
        <v>15.2</v>
      </c>
      <c r="E86" s="26">
        <v>15.2</v>
      </c>
      <c r="F86" s="25">
        <f>C86*E86</f>
        <v>4965.384</v>
      </c>
      <c r="G86" s="25">
        <v>100</v>
      </c>
      <c r="H86" s="25">
        <f t="shared" si="5"/>
        <v>5065.384</v>
      </c>
      <c r="I86" s="28"/>
      <c r="J86" s="25"/>
      <c r="K86" s="25"/>
      <c r="L86" s="25"/>
      <c r="M86" s="25"/>
      <c r="N86" s="25"/>
      <c r="O86" s="25"/>
      <c r="P86" s="25"/>
      <c r="Q86" s="29"/>
      <c r="R86" s="28"/>
      <c r="S86" s="33"/>
      <c r="T86" s="35"/>
    </row>
    <row r="87" spans="1:20" ht="27.95" customHeight="1" x14ac:dyDescent="0.25">
      <c r="A87" s="30"/>
      <c r="B87" s="23" t="s">
        <v>158</v>
      </c>
      <c r="C87" s="32"/>
      <c r="D87" s="26"/>
      <c r="E87" s="26"/>
      <c r="F87" s="25"/>
      <c r="G87" s="25"/>
      <c r="H87" s="25"/>
      <c r="I87" s="28"/>
      <c r="J87" s="25"/>
      <c r="K87" s="25"/>
      <c r="L87" s="25"/>
      <c r="M87" s="25"/>
      <c r="N87" s="25"/>
      <c r="O87" s="25"/>
      <c r="P87" s="25"/>
      <c r="Q87" s="29"/>
      <c r="R87" s="28"/>
      <c r="S87" s="33"/>
    </row>
    <row r="88" spans="1:20" ht="22.5" customHeight="1" x14ac:dyDescent="0.3">
      <c r="A88" s="3">
        <v>64</v>
      </c>
      <c r="B88" s="42" t="s">
        <v>160</v>
      </c>
      <c r="C88" s="32">
        <v>309.48</v>
      </c>
      <c r="D88" s="26">
        <v>15.2</v>
      </c>
      <c r="E88" s="26">
        <v>15.2</v>
      </c>
      <c r="F88" s="25">
        <f>C88*E88</f>
        <v>4704.0960000000005</v>
      </c>
      <c r="G88" s="25">
        <v>100</v>
      </c>
      <c r="H88" s="25">
        <f t="shared" si="5"/>
        <v>4804.0960000000005</v>
      </c>
      <c r="I88" s="28"/>
      <c r="J88" s="25"/>
      <c r="K88" s="25"/>
      <c r="L88" s="25"/>
      <c r="M88" s="25"/>
      <c r="N88" s="25"/>
      <c r="O88" s="25"/>
      <c r="P88" s="25"/>
      <c r="Q88" s="29"/>
      <c r="R88" s="28"/>
      <c r="S88" s="33"/>
      <c r="T88" s="35"/>
    </row>
    <row r="89" spans="1:20" ht="25.5" customHeight="1" x14ac:dyDescent="0.3">
      <c r="A89" s="3">
        <f>A88+1</f>
        <v>65</v>
      </c>
      <c r="B89" s="42" t="s">
        <v>162</v>
      </c>
      <c r="C89" s="32">
        <v>228.92</v>
      </c>
      <c r="D89" s="26">
        <v>15.2</v>
      </c>
      <c r="E89" s="26">
        <v>15.2</v>
      </c>
      <c r="F89" s="25">
        <f>C89*E89</f>
        <v>3479.5839999999998</v>
      </c>
      <c r="G89" s="25">
        <v>100</v>
      </c>
      <c r="H89" s="25">
        <f t="shared" si="5"/>
        <v>3579.5839999999998</v>
      </c>
      <c r="I89" s="28"/>
      <c r="J89" s="25"/>
      <c r="K89" s="25"/>
      <c r="L89" s="25"/>
      <c r="M89" s="25"/>
      <c r="N89" s="25"/>
      <c r="O89" s="25"/>
      <c r="P89" s="25"/>
      <c r="Q89" s="29"/>
      <c r="R89" s="28"/>
      <c r="S89" s="33"/>
      <c r="T89" s="35"/>
    </row>
    <row r="90" spans="1:20" ht="27.95" customHeight="1" x14ac:dyDescent="0.25">
      <c r="A90" s="3">
        <f>A89+1</f>
        <v>66</v>
      </c>
      <c r="B90" s="36" t="s">
        <v>164</v>
      </c>
      <c r="C90" s="32">
        <f>F90/D90</f>
        <v>261.98421052631579</v>
      </c>
      <c r="D90" s="26">
        <v>15.2</v>
      </c>
      <c r="E90" s="26">
        <v>15.2</v>
      </c>
      <c r="F90" s="25">
        <v>3982.16</v>
      </c>
      <c r="G90" s="25">
        <v>100</v>
      </c>
      <c r="H90" s="25">
        <f t="shared" si="5"/>
        <v>4082.16</v>
      </c>
      <c r="I90" s="28"/>
      <c r="J90" s="25"/>
      <c r="K90" s="25"/>
      <c r="L90" s="25"/>
      <c r="M90" s="25"/>
      <c r="N90" s="25"/>
      <c r="O90" s="25"/>
      <c r="P90" s="25"/>
      <c r="Q90" s="29"/>
      <c r="R90" s="28"/>
      <c r="S90" s="33"/>
      <c r="T90" s="35"/>
    </row>
    <row r="91" spans="1:20" ht="27.95" customHeight="1" x14ac:dyDescent="0.25">
      <c r="A91" s="3">
        <f>A90+1</f>
        <v>67</v>
      </c>
      <c r="B91" s="48" t="s">
        <v>166</v>
      </c>
      <c r="C91" s="32">
        <f>F91/D91</f>
        <v>318.76381578947371</v>
      </c>
      <c r="D91" s="26">
        <v>15.2</v>
      </c>
      <c r="E91" s="26">
        <v>15.2</v>
      </c>
      <c r="F91" s="52">
        <v>4845.21</v>
      </c>
      <c r="G91" s="25">
        <v>100</v>
      </c>
      <c r="H91" s="25">
        <f t="shared" si="5"/>
        <v>4945.21</v>
      </c>
      <c r="I91" s="28"/>
      <c r="J91" s="25"/>
      <c r="K91" s="25"/>
      <c r="L91" s="25"/>
      <c r="M91" s="25"/>
      <c r="N91" s="25"/>
      <c r="O91" s="25"/>
      <c r="P91" s="25"/>
      <c r="Q91" s="29"/>
      <c r="R91" s="28"/>
      <c r="S91" s="33"/>
      <c r="T91" s="35"/>
    </row>
    <row r="92" spans="1:20" ht="27.95" customHeight="1" x14ac:dyDescent="0.25">
      <c r="A92" s="58">
        <f>A91+1</f>
        <v>68</v>
      </c>
      <c r="B92" s="59" t="s">
        <v>168</v>
      </c>
      <c r="C92" s="32">
        <v>316.18</v>
      </c>
      <c r="D92" s="26">
        <v>15.2</v>
      </c>
      <c r="E92" s="26">
        <v>15.2</v>
      </c>
      <c r="F92" s="52">
        <f>C92*E92</f>
        <v>4805.9359999999997</v>
      </c>
      <c r="G92" s="25">
        <v>100</v>
      </c>
      <c r="H92" s="25">
        <f t="shared" si="5"/>
        <v>4905.9359999999997</v>
      </c>
      <c r="I92" s="28"/>
      <c r="J92" s="25"/>
      <c r="K92" s="25"/>
      <c r="L92" s="25"/>
      <c r="M92" s="25"/>
      <c r="N92" s="25"/>
      <c r="O92" s="25"/>
      <c r="P92" s="25"/>
      <c r="Q92" s="29"/>
      <c r="R92" s="28"/>
      <c r="S92" s="33"/>
      <c r="T92" s="35"/>
    </row>
    <row r="93" spans="1:20" ht="27.95" customHeight="1" x14ac:dyDescent="0.25">
      <c r="A93" s="3">
        <f>A92+1</f>
        <v>69</v>
      </c>
      <c r="B93" s="36" t="s">
        <v>170</v>
      </c>
      <c r="C93" s="32">
        <f>F93/D93</f>
        <v>251.86710526315792</v>
      </c>
      <c r="D93" s="26">
        <v>15.2</v>
      </c>
      <c r="E93" s="26">
        <v>15.2</v>
      </c>
      <c r="F93" s="25">
        <v>3828.38</v>
      </c>
      <c r="G93" s="25">
        <v>100</v>
      </c>
      <c r="H93" s="25">
        <f t="shared" si="5"/>
        <v>3928.38</v>
      </c>
      <c r="I93" s="28"/>
      <c r="J93" s="25"/>
      <c r="K93" s="25"/>
      <c r="L93" s="25"/>
      <c r="M93" s="25"/>
      <c r="N93" s="25"/>
      <c r="O93" s="25"/>
      <c r="P93" s="25"/>
      <c r="Q93" s="29"/>
      <c r="R93" s="28"/>
      <c r="S93" s="33"/>
      <c r="T93" s="35"/>
    </row>
    <row r="94" spans="1:20" ht="27.95" customHeight="1" x14ac:dyDescent="0.25">
      <c r="A94" s="30"/>
      <c r="B94" s="23" t="s">
        <v>171</v>
      </c>
      <c r="C94" s="32"/>
      <c r="D94" s="26"/>
      <c r="E94" s="26"/>
      <c r="F94" s="25"/>
      <c r="G94" s="25"/>
      <c r="H94" s="25"/>
      <c r="I94" s="28"/>
      <c r="J94" s="25"/>
      <c r="K94" s="25"/>
      <c r="L94" s="25"/>
      <c r="M94" s="25"/>
      <c r="N94" s="25"/>
      <c r="O94" s="25"/>
      <c r="P94" s="25"/>
      <c r="Q94" s="29"/>
      <c r="R94" s="28"/>
      <c r="S94" s="33"/>
    </row>
    <row r="95" spans="1:20" ht="27.95" customHeight="1" x14ac:dyDescent="0.25">
      <c r="A95" s="30">
        <v>70</v>
      </c>
      <c r="B95" s="31" t="s">
        <v>173</v>
      </c>
      <c r="C95" s="32">
        <v>377.47</v>
      </c>
      <c r="D95" s="26">
        <v>15.2</v>
      </c>
      <c r="E95" s="26">
        <v>15.2</v>
      </c>
      <c r="F95" s="25">
        <f>C95*E95</f>
        <v>5737.5439999999999</v>
      </c>
      <c r="G95" s="25">
        <v>100</v>
      </c>
      <c r="H95" s="25">
        <f t="shared" si="5"/>
        <v>5837.5439999999999</v>
      </c>
      <c r="I95" s="28"/>
      <c r="J95" s="25"/>
      <c r="K95" s="25"/>
      <c r="L95" s="25"/>
      <c r="M95" s="25"/>
      <c r="N95" s="25"/>
      <c r="O95" s="25"/>
      <c r="P95" s="25"/>
      <c r="Q95" s="29"/>
      <c r="R95" s="28"/>
      <c r="S95" s="33"/>
      <c r="T95" s="35"/>
    </row>
    <row r="96" spans="1:20" ht="27.95" customHeight="1" x14ac:dyDescent="0.25">
      <c r="A96" s="30">
        <f t="shared" ref="A96:A146" si="6">A95+1</f>
        <v>71</v>
      </c>
      <c r="B96" s="36" t="s">
        <v>175</v>
      </c>
      <c r="C96" s="32">
        <f t="shared" ref="C96:C116" si="7">F96/D96</f>
        <v>269.11381578947373</v>
      </c>
      <c r="D96" s="26">
        <v>15.2</v>
      </c>
      <c r="E96" s="26">
        <v>15.2</v>
      </c>
      <c r="F96" s="25">
        <v>4090.53</v>
      </c>
      <c r="G96" s="25">
        <v>100</v>
      </c>
      <c r="H96" s="25">
        <f t="shared" si="5"/>
        <v>4190.5300000000007</v>
      </c>
      <c r="I96" s="28"/>
      <c r="J96" s="25"/>
      <c r="K96" s="25"/>
      <c r="L96" s="25"/>
      <c r="M96" s="25"/>
      <c r="N96" s="25"/>
      <c r="O96" s="25"/>
      <c r="P96" s="25"/>
      <c r="Q96" s="29"/>
      <c r="R96" s="28"/>
      <c r="S96" s="33"/>
      <c r="T96" s="45"/>
    </row>
    <row r="97" spans="1:20" ht="27.95" customHeight="1" x14ac:dyDescent="0.25">
      <c r="A97" s="30">
        <f t="shared" si="6"/>
        <v>72</v>
      </c>
      <c r="B97" s="36" t="s">
        <v>177</v>
      </c>
      <c r="C97" s="32">
        <f t="shared" si="7"/>
        <v>269.11381578947373</v>
      </c>
      <c r="D97" s="26">
        <v>15.2</v>
      </c>
      <c r="E97" s="26">
        <v>15.2</v>
      </c>
      <c r="F97" s="25">
        <v>4090.53</v>
      </c>
      <c r="G97" s="25">
        <v>100</v>
      </c>
      <c r="H97" s="25">
        <f t="shared" si="5"/>
        <v>4190.5300000000007</v>
      </c>
      <c r="I97" s="28"/>
      <c r="J97" s="25"/>
      <c r="K97" s="25"/>
      <c r="L97" s="25"/>
      <c r="M97" s="25"/>
      <c r="N97" s="25"/>
      <c r="O97" s="25"/>
      <c r="P97" s="25"/>
      <c r="Q97" s="29"/>
      <c r="R97" s="28"/>
      <c r="S97" s="33"/>
      <c r="T97" s="35"/>
    </row>
    <row r="98" spans="1:20" ht="27.95" customHeight="1" x14ac:dyDescent="0.25">
      <c r="A98" s="30">
        <f t="shared" si="6"/>
        <v>73</v>
      </c>
      <c r="B98" s="36" t="s">
        <v>179</v>
      </c>
      <c r="C98" s="32">
        <f t="shared" si="7"/>
        <v>269.11381578947373</v>
      </c>
      <c r="D98" s="26">
        <v>15.2</v>
      </c>
      <c r="E98" s="26">
        <v>15.2</v>
      </c>
      <c r="F98" s="25">
        <v>4090.53</v>
      </c>
      <c r="G98" s="25">
        <v>100</v>
      </c>
      <c r="H98" s="25">
        <f t="shared" si="5"/>
        <v>4190.5300000000007</v>
      </c>
      <c r="I98" s="28"/>
      <c r="J98" s="25"/>
      <c r="K98" s="25"/>
      <c r="L98" s="25"/>
      <c r="M98" s="25"/>
      <c r="N98" s="25"/>
      <c r="O98" s="25"/>
      <c r="P98" s="25"/>
      <c r="Q98" s="29"/>
      <c r="R98" s="28"/>
      <c r="S98" s="33"/>
      <c r="T98" s="35"/>
    </row>
    <row r="99" spans="1:20" ht="27.95" customHeight="1" x14ac:dyDescent="0.25">
      <c r="A99" s="30">
        <f t="shared" si="6"/>
        <v>74</v>
      </c>
      <c r="B99" s="36" t="s">
        <v>181</v>
      </c>
      <c r="C99" s="32">
        <f t="shared" si="7"/>
        <v>269.11381578947373</v>
      </c>
      <c r="D99" s="26">
        <v>15.2</v>
      </c>
      <c r="E99" s="26">
        <v>15.2</v>
      </c>
      <c r="F99" s="25">
        <v>4090.53</v>
      </c>
      <c r="G99" s="25">
        <v>100</v>
      </c>
      <c r="H99" s="25">
        <f t="shared" si="5"/>
        <v>4190.5300000000007</v>
      </c>
      <c r="I99" s="28"/>
      <c r="J99" s="25"/>
      <c r="K99" s="25"/>
      <c r="L99" s="25"/>
      <c r="M99" s="25"/>
      <c r="N99" s="25"/>
      <c r="O99" s="25"/>
      <c r="P99" s="25"/>
      <c r="Q99" s="29"/>
      <c r="R99" s="28"/>
      <c r="S99" s="33"/>
      <c r="T99" s="35"/>
    </row>
    <row r="100" spans="1:20" ht="27.95" customHeight="1" x14ac:dyDescent="0.25">
      <c r="A100" s="30">
        <f t="shared" si="6"/>
        <v>75</v>
      </c>
      <c r="B100" s="36" t="s">
        <v>183</v>
      </c>
      <c r="C100" s="32">
        <f t="shared" si="7"/>
        <v>269.11381578947373</v>
      </c>
      <c r="D100" s="26">
        <v>15.2</v>
      </c>
      <c r="E100" s="26">
        <v>15.2</v>
      </c>
      <c r="F100" s="25">
        <v>4090.53</v>
      </c>
      <c r="G100" s="25">
        <v>100</v>
      </c>
      <c r="H100" s="25">
        <f t="shared" si="5"/>
        <v>4190.5300000000007</v>
      </c>
      <c r="I100" s="28"/>
      <c r="J100" s="25"/>
      <c r="K100" s="25"/>
      <c r="L100" s="25"/>
      <c r="M100" s="25"/>
      <c r="N100" s="25"/>
      <c r="O100" s="25"/>
      <c r="P100" s="25"/>
      <c r="Q100" s="29"/>
      <c r="R100" s="28"/>
      <c r="S100" s="33"/>
      <c r="T100" s="35"/>
    </row>
    <row r="101" spans="1:20" ht="27.95" customHeight="1" x14ac:dyDescent="0.25">
      <c r="A101" s="30">
        <f t="shared" si="6"/>
        <v>76</v>
      </c>
      <c r="B101" s="36" t="s">
        <v>185</v>
      </c>
      <c r="C101" s="32">
        <f t="shared" si="7"/>
        <v>269.11381578947373</v>
      </c>
      <c r="D101" s="26">
        <v>15.2</v>
      </c>
      <c r="E101" s="26">
        <v>15.2</v>
      </c>
      <c r="F101" s="25">
        <v>4090.53</v>
      </c>
      <c r="G101" s="25">
        <v>100</v>
      </c>
      <c r="H101" s="25">
        <f t="shared" si="5"/>
        <v>4190.5300000000007</v>
      </c>
      <c r="I101" s="28"/>
      <c r="J101" s="25"/>
      <c r="K101" s="25"/>
      <c r="L101" s="25"/>
      <c r="M101" s="25"/>
      <c r="N101" s="25"/>
      <c r="O101" s="25"/>
      <c r="P101" s="25"/>
      <c r="Q101" s="29"/>
      <c r="R101" s="28"/>
      <c r="S101" s="33"/>
      <c r="T101" s="35"/>
    </row>
    <row r="102" spans="1:20" ht="27.95" customHeight="1" x14ac:dyDescent="0.25">
      <c r="A102" s="30">
        <f t="shared" si="6"/>
        <v>77</v>
      </c>
      <c r="B102" s="36" t="s">
        <v>187</v>
      </c>
      <c r="C102" s="32">
        <f t="shared" si="7"/>
        <v>269.11381578947373</v>
      </c>
      <c r="D102" s="26">
        <v>15.2</v>
      </c>
      <c r="E102" s="26">
        <v>15.2</v>
      </c>
      <c r="F102" s="25">
        <v>4090.53</v>
      </c>
      <c r="G102" s="25">
        <v>100</v>
      </c>
      <c r="H102" s="25">
        <f t="shared" si="5"/>
        <v>4190.5300000000007</v>
      </c>
      <c r="I102" s="28"/>
      <c r="J102" s="25"/>
      <c r="K102" s="25"/>
      <c r="L102" s="25"/>
      <c r="M102" s="25"/>
      <c r="N102" s="25"/>
      <c r="O102" s="25"/>
      <c r="P102" s="25"/>
      <c r="Q102" s="29"/>
      <c r="R102" s="28"/>
      <c r="S102" s="33"/>
      <c r="T102" s="35"/>
    </row>
    <row r="103" spans="1:20" ht="27.95" customHeight="1" x14ac:dyDescent="0.25">
      <c r="A103" s="30">
        <f t="shared" si="6"/>
        <v>78</v>
      </c>
      <c r="B103" s="36" t="s">
        <v>189</v>
      </c>
      <c r="C103" s="32">
        <f t="shared" si="7"/>
        <v>269.11381578947373</v>
      </c>
      <c r="D103" s="26">
        <v>15.2</v>
      </c>
      <c r="E103" s="26">
        <v>15.2</v>
      </c>
      <c r="F103" s="25">
        <v>4090.53</v>
      </c>
      <c r="G103" s="25">
        <v>100</v>
      </c>
      <c r="H103" s="25">
        <f t="shared" si="5"/>
        <v>4190.5300000000007</v>
      </c>
      <c r="I103" s="28"/>
      <c r="J103" s="25"/>
      <c r="K103" s="25"/>
      <c r="L103" s="25"/>
      <c r="M103" s="25"/>
      <c r="N103" s="25"/>
      <c r="O103" s="25"/>
      <c r="P103" s="25"/>
      <c r="Q103" s="29"/>
      <c r="R103" s="28"/>
      <c r="S103" s="33"/>
      <c r="T103" s="35"/>
    </row>
    <row r="104" spans="1:20" ht="27.95" customHeight="1" x14ac:dyDescent="0.25">
      <c r="A104" s="30">
        <f t="shared" si="6"/>
        <v>79</v>
      </c>
      <c r="B104" s="36" t="s">
        <v>191</v>
      </c>
      <c r="C104" s="32">
        <v>269.11</v>
      </c>
      <c r="D104" s="26">
        <v>15.2</v>
      </c>
      <c r="E104" s="26">
        <v>15.2</v>
      </c>
      <c r="F104" s="25">
        <f>C104*E104</f>
        <v>4090.4720000000002</v>
      </c>
      <c r="G104" s="25">
        <v>100</v>
      </c>
      <c r="H104" s="25">
        <f t="shared" si="5"/>
        <v>4190.4719999999998</v>
      </c>
      <c r="I104" s="28"/>
      <c r="J104" s="25"/>
      <c r="K104" s="25"/>
      <c r="L104" s="25"/>
      <c r="M104" s="25"/>
      <c r="N104" s="25"/>
      <c r="O104" s="25"/>
      <c r="P104" s="25"/>
      <c r="Q104" s="29"/>
      <c r="R104" s="28"/>
      <c r="S104" s="33"/>
      <c r="T104" s="35"/>
    </row>
    <row r="105" spans="1:20" ht="27.95" customHeight="1" x14ac:dyDescent="0.25">
      <c r="A105" s="30">
        <f t="shared" si="6"/>
        <v>80</v>
      </c>
      <c r="B105" s="36" t="s">
        <v>193</v>
      </c>
      <c r="C105" s="32">
        <f t="shared" si="7"/>
        <v>225.79605263157896</v>
      </c>
      <c r="D105" s="26">
        <v>15.2</v>
      </c>
      <c r="E105" s="26">
        <v>15.2</v>
      </c>
      <c r="F105" s="25">
        <v>3432.1</v>
      </c>
      <c r="G105" s="25">
        <v>100</v>
      </c>
      <c r="H105" s="25">
        <f t="shared" si="5"/>
        <v>3532.1</v>
      </c>
      <c r="I105" s="28"/>
      <c r="J105" s="25"/>
      <c r="K105" s="25"/>
      <c r="L105" s="25"/>
      <c r="M105" s="25"/>
      <c r="N105" s="25"/>
      <c r="O105" s="25"/>
      <c r="P105" s="25"/>
      <c r="Q105" s="29"/>
      <c r="R105" s="28"/>
      <c r="S105" s="33"/>
      <c r="T105" s="35"/>
    </row>
    <row r="106" spans="1:20" ht="27.95" customHeight="1" x14ac:dyDescent="0.25">
      <c r="A106" s="30">
        <f t="shared" si="6"/>
        <v>81</v>
      </c>
      <c r="B106" s="36" t="s">
        <v>195</v>
      </c>
      <c r="C106" s="32">
        <f t="shared" si="7"/>
        <v>137.0078947368421</v>
      </c>
      <c r="D106" s="26">
        <v>15.2</v>
      </c>
      <c r="E106" s="26">
        <v>15.2</v>
      </c>
      <c r="F106" s="25">
        <v>2082.52</v>
      </c>
      <c r="G106" s="25">
        <v>100</v>
      </c>
      <c r="H106" s="25">
        <f t="shared" si="5"/>
        <v>2182.52</v>
      </c>
      <c r="I106" s="28"/>
      <c r="J106" s="25"/>
      <c r="K106" s="25"/>
      <c r="L106" s="25"/>
      <c r="M106" s="25"/>
      <c r="N106" s="25"/>
      <c r="O106" s="25"/>
      <c r="P106" s="25"/>
      <c r="Q106" s="29"/>
      <c r="R106" s="28"/>
      <c r="S106" s="33"/>
      <c r="T106" s="35"/>
    </row>
    <row r="107" spans="1:20" ht="27.95" customHeight="1" x14ac:dyDescent="0.25">
      <c r="A107" s="30">
        <f t="shared" si="6"/>
        <v>82</v>
      </c>
      <c r="B107" s="36" t="s">
        <v>197</v>
      </c>
      <c r="C107" s="32">
        <f t="shared" si="7"/>
        <v>215.7572368421053</v>
      </c>
      <c r="D107" s="26">
        <v>15.2</v>
      </c>
      <c r="E107" s="26">
        <v>15.2</v>
      </c>
      <c r="F107" s="25">
        <v>3279.51</v>
      </c>
      <c r="G107" s="25">
        <v>100</v>
      </c>
      <c r="H107" s="25">
        <f>F107+G107</f>
        <v>3379.51</v>
      </c>
      <c r="I107" s="28"/>
      <c r="J107" s="25"/>
      <c r="K107" s="25"/>
      <c r="L107" s="25"/>
      <c r="M107" s="25"/>
      <c r="N107" s="25"/>
      <c r="O107" s="25"/>
      <c r="P107" s="25"/>
      <c r="Q107" s="29"/>
      <c r="R107" s="28"/>
      <c r="S107" s="33"/>
      <c r="T107" s="35"/>
    </row>
    <row r="108" spans="1:20" ht="27.95" customHeight="1" x14ac:dyDescent="0.25">
      <c r="A108" s="30">
        <f t="shared" si="6"/>
        <v>83</v>
      </c>
      <c r="B108" s="36" t="s">
        <v>199</v>
      </c>
      <c r="C108" s="32">
        <f t="shared" si="7"/>
        <v>225.79605263157896</v>
      </c>
      <c r="D108" s="26">
        <v>15.2</v>
      </c>
      <c r="E108" s="26">
        <v>15.2</v>
      </c>
      <c r="F108" s="25">
        <v>3432.1</v>
      </c>
      <c r="G108" s="25">
        <v>100</v>
      </c>
      <c r="H108" s="25">
        <f t="shared" si="5"/>
        <v>3532.1</v>
      </c>
      <c r="I108" s="28"/>
      <c r="J108" s="25"/>
      <c r="K108" s="25"/>
      <c r="L108" s="25"/>
      <c r="M108" s="25"/>
      <c r="N108" s="25"/>
      <c r="O108" s="25"/>
      <c r="P108" s="25"/>
      <c r="Q108" s="29"/>
      <c r="R108" s="28"/>
      <c r="S108" s="33"/>
      <c r="T108" s="37"/>
    </row>
    <row r="109" spans="1:20" ht="27.95" customHeight="1" x14ac:dyDescent="0.25">
      <c r="A109" s="30">
        <f t="shared" si="6"/>
        <v>84</v>
      </c>
      <c r="B109" s="36" t="s">
        <v>201</v>
      </c>
      <c r="C109" s="32">
        <f t="shared" si="7"/>
        <v>225.79605263157896</v>
      </c>
      <c r="D109" s="26">
        <v>15.2</v>
      </c>
      <c r="E109" s="26">
        <v>15.2</v>
      </c>
      <c r="F109" s="25">
        <v>3432.1</v>
      </c>
      <c r="G109" s="25">
        <v>100</v>
      </c>
      <c r="H109" s="25">
        <f t="shared" si="5"/>
        <v>3532.1</v>
      </c>
      <c r="I109" s="28"/>
      <c r="J109" s="25"/>
      <c r="K109" s="25"/>
      <c r="L109" s="25"/>
      <c r="M109" s="25"/>
      <c r="N109" s="25"/>
      <c r="O109" s="25"/>
      <c r="P109" s="25"/>
      <c r="Q109" s="29"/>
      <c r="R109" s="28"/>
      <c r="S109" s="33"/>
      <c r="T109" s="37"/>
    </row>
    <row r="110" spans="1:20" ht="27.95" customHeight="1" x14ac:dyDescent="0.25">
      <c r="A110" s="30">
        <f t="shared" si="6"/>
        <v>85</v>
      </c>
      <c r="B110" s="36" t="s">
        <v>203</v>
      </c>
      <c r="C110" s="32">
        <f t="shared" si="7"/>
        <v>243.26842105263157</v>
      </c>
      <c r="D110" s="26">
        <v>15.2</v>
      </c>
      <c r="E110" s="26">
        <v>15.2</v>
      </c>
      <c r="F110" s="25">
        <v>3697.68</v>
      </c>
      <c r="G110" s="25">
        <v>100</v>
      </c>
      <c r="H110" s="25">
        <f t="shared" si="5"/>
        <v>3797.68</v>
      </c>
      <c r="I110" s="28"/>
      <c r="J110" s="25"/>
      <c r="K110" s="25"/>
      <c r="L110" s="25"/>
      <c r="M110" s="25"/>
      <c r="N110" s="25"/>
      <c r="O110" s="25"/>
      <c r="P110" s="25"/>
      <c r="Q110" s="29"/>
      <c r="R110" s="28"/>
      <c r="S110" s="33"/>
      <c r="T110" s="35"/>
    </row>
    <row r="111" spans="1:20" ht="27.95" customHeight="1" x14ac:dyDescent="0.25">
      <c r="A111" s="30">
        <f t="shared" si="6"/>
        <v>86</v>
      </c>
      <c r="B111" s="36" t="s">
        <v>205</v>
      </c>
      <c r="C111" s="32">
        <f t="shared" si="7"/>
        <v>231.57105263157897</v>
      </c>
      <c r="D111" s="26">
        <v>15.2</v>
      </c>
      <c r="E111" s="26">
        <v>15.2</v>
      </c>
      <c r="F111" s="25">
        <v>3519.88</v>
      </c>
      <c r="G111" s="25">
        <v>100</v>
      </c>
      <c r="H111" s="25">
        <f t="shared" si="5"/>
        <v>3619.88</v>
      </c>
      <c r="I111" s="28"/>
      <c r="J111" s="25"/>
      <c r="K111" s="25"/>
      <c r="L111" s="25"/>
      <c r="M111" s="25"/>
      <c r="N111" s="25"/>
      <c r="O111" s="25"/>
      <c r="P111" s="25"/>
      <c r="Q111" s="29"/>
      <c r="R111" s="28"/>
      <c r="S111" s="33"/>
      <c r="T111" s="35"/>
    </row>
    <row r="112" spans="1:20" ht="27.95" customHeight="1" x14ac:dyDescent="0.25">
      <c r="A112" s="30">
        <f t="shared" si="6"/>
        <v>87</v>
      </c>
      <c r="B112" s="36" t="s">
        <v>207</v>
      </c>
      <c r="C112" s="32">
        <f t="shared" si="7"/>
        <v>225.79605263157896</v>
      </c>
      <c r="D112" s="26">
        <v>15.2</v>
      </c>
      <c r="E112" s="26">
        <v>15.2</v>
      </c>
      <c r="F112" s="25">
        <v>3432.1</v>
      </c>
      <c r="G112" s="25">
        <v>100</v>
      </c>
      <c r="H112" s="25">
        <f t="shared" si="5"/>
        <v>3532.1</v>
      </c>
      <c r="I112" s="28"/>
      <c r="J112" s="25"/>
      <c r="K112" s="25"/>
      <c r="L112" s="25"/>
      <c r="M112" s="25"/>
      <c r="N112" s="25"/>
      <c r="O112" s="25"/>
      <c r="P112" s="25"/>
      <c r="Q112" s="29"/>
      <c r="R112" s="28"/>
      <c r="S112" s="33"/>
      <c r="T112" s="35"/>
    </row>
    <row r="113" spans="1:20" ht="27.95" customHeight="1" x14ac:dyDescent="0.25">
      <c r="A113" s="30">
        <f t="shared" si="6"/>
        <v>88</v>
      </c>
      <c r="B113" s="43" t="s">
        <v>209</v>
      </c>
      <c r="C113" s="32">
        <f>F113/D113</f>
        <v>338.66447368421052</v>
      </c>
      <c r="D113" s="26">
        <v>15.2</v>
      </c>
      <c r="E113" s="26">
        <v>15.2</v>
      </c>
      <c r="F113" s="25">
        <v>5147.7</v>
      </c>
      <c r="G113" s="25">
        <v>100</v>
      </c>
      <c r="H113" s="25">
        <f t="shared" si="5"/>
        <v>5247.7</v>
      </c>
      <c r="I113" s="28"/>
      <c r="J113" s="25"/>
      <c r="K113" s="25"/>
      <c r="L113" s="25"/>
      <c r="M113" s="25"/>
      <c r="N113" s="25"/>
      <c r="O113" s="25"/>
      <c r="P113" s="25"/>
      <c r="Q113" s="29"/>
      <c r="R113" s="28"/>
      <c r="S113" s="33"/>
      <c r="T113" s="35"/>
    </row>
    <row r="114" spans="1:20" ht="27.95" customHeight="1" x14ac:dyDescent="0.25">
      <c r="A114" s="30">
        <f t="shared" si="6"/>
        <v>89</v>
      </c>
      <c r="B114" s="36" t="s">
        <v>211</v>
      </c>
      <c r="C114" s="32">
        <f t="shared" si="7"/>
        <v>244.79210526315791</v>
      </c>
      <c r="D114" s="26">
        <v>15.2</v>
      </c>
      <c r="E114" s="26">
        <v>15.2</v>
      </c>
      <c r="F114" s="25">
        <v>3720.84</v>
      </c>
      <c r="G114" s="25">
        <v>100</v>
      </c>
      <c r="H114" s="25">
        <f t="shared" si="5"/>
        <v>3820.84</v>
      </c>
      <c r="I114" s="28"/>
      <c r="J114" s="25"/>
      <c r="K114" s="25"/>
      <c r="L114" s="25"/>
      <c r="M114" s="25"/>
      <c r="N114" s="25"/>
      <c r="O114" s="25"/>
      <c r="P114" s="25"/>
      <c r="Q114" s="29"/>
      <c r="R114" s="28"/>
      <c r="S114" s="33"/>
      <c r="T114" s="35"/>
    </row>
    <row r="115" spans="1:20" ht="27.95" customHeight="1" x14ac:dyDescent="0.25">
      <c r="A115" s="30">
        <f>A114+1</f>
        <v>90</v>
      </c>
      <c r="B115" s="36" t="s">
        <v>213</v>
      </c>
      <c r="C115" s="32">
        <f t="shared" si="7"/>
        <v>244.79210526315791</v>
      </c>
      <c r="D115" s="26">
        <v>15.2</v>
      </c>
      <c r="E115" s="26">
        <v>15.2</v>
      </c>
      <c r="F115" s="25">
        <v>3720.84</v>
      </c>
      <c r="G115" s="25">
        <v>100</v>
      </c>
      <c r="H115" s="25">
        <f t="shared" si="5"/>
        <v>3820.84</v>
      </c>
      <c r="I115" s="28"/>
      <c r="J115" s="25"/>
      <c r="K115" s="25"/>
      <c r="L115" s="25"/>
      <c r="M115" s="25"/>
      <c r="N115" s="25"/>
      <c r="O115" s="25"/>
      <c r="P115" s="25"/>
      <c r="Q115" s="29"/>
      <c r="R115" s="28"/>
      <c r="S115" s="33"/>
      <c r="T115" s="35"/>
    </row>
    <row r="116" spans="1:20" ht="27.95" customHeight="1" x14ac:dyDescent="0.25">
      <c r="A116" s="30">
        <f>A115+1</f>
        <v>91</v>
      </c>
      <c r="B116" s="43" t="s">
        <v>215</v>
      </c>
      <c r="C116" s="32">
        <f t="shared" si="7"/>
        <v>244.79210526315791</v>
      </c>
      <c r="D116" s="26">
        <v>15.2</v>
      </c>
      <c r="E116" s="26">
        <v>15.2</v>
      </c>
      <c r="F116" s="25">
        <v>3720.84</v>
      </c>
      <c r="G116" s="25">
        <v>100</v>
      </c>
      <c r="H116" s="25">
        <f t="shared" si="5"/>
        <v>3820.84</v>
      </c>
      <c r="I116" s="28"/>
      <c r="J116" s="25"/>
      <c r="K116" s="25"/>
      <c r="L116" s="25"/>
      <c r="M116" s="25"/>
      <c r="N116" s="25"/>
      <c r="O116" s="25"/>
      <c r="P116" s="25"/>
      <c r="Q116" s="29"/>
      <c r="R116" s="28"/>
      <c r="S116" s="33"/>
      <c r="T116" s="35"/>
    </row>
    <row r="117" spans="1:20" ht="27.95" customHeight="1" x14ac:dyDescent="0.25">
      <c r="A117" s="30"/>
      <c r="B117" s="23" t="s">
        <v>216</v>
      </c>
      <c r="C117" s="32"/>
      <c r="D117" s="26"/>
      <c r="E117" s="26"/>
      <c r="F117" s="25"/>
      <c r="G117" s="25"/>
      <c r="H117" s="25"/>
      <c r="I117" s="28"/>
      <c r="J117" s="25"/>
      <c r="K117" s="25"/>
      <c r="L117" s="25"/>
      <c r="M117" s="25"/>
      <c r="N117" s="25"/>
      <c r="O117" s="25"/>
      <c r="P117" s="25"/>
      <c r="Q117" s="29"/>
      <c r="R117" s="28"/>
      <c r="S117" s="33"/>
    </row>
    <row r="118" spans="1:20" ht="21.75" customHeight="1" x14ac:dyDescent="0.3">
      <c r="A118" s="3">
        <v>92</v>
      </c>
      <c r="B118" s="40" t="s">
        <v>218</v>
      </c>
      <c r="C118" s="32">
        <v>377.47</v>
      </c>
      <c r="D118" s="26">
        <v>15.2</v>
      </c>
      <c r="E118" s="26">
        <v>15.2</v>
      </c>
      <c r="F118" s="25">
        <f>C118*E118</f>
        <v>5737.5439999999999</v>
      </c>
      <c r="G118" s="25">
        <v>100</v>
      </c>
      <c r="H118" s="25">
        <f t="shared" si="5"/>
        <v>5837.5439999999999</v>
      </c>
      <c r="I118" s="28"/>
      <c r="J118" s="25"/>
      <c r="K118" s="25"/>
      <c r="L118" s="25"/>
      <c r="M118" s="25"/>
      <c r="N118" s="25"/>
      <c r="O118" s="25"/>
      <c r="P118" s="25"/>
      <c r="Q118" s="29"/>
      <c r="R118" s="28"/>
      <c r="S118" s="33"/>
      <c r="T118" s="35"/>
    </row>
    <row r="119" spans="1:20" ht="27.95" customHeight="1" x14ac:dyDescent="0.25">
      <c r="A119" s="30">
        <v>93</v>
      </c>
      <c r="B119" s="36" t="s">
        <v>220</v>
      </c>
      <c r="C119" s="32">
        <f>F119/D119</f>
        <v>400.06973684210533</v>
      </c>
      <c r="D119" s="26">
        <v>15.2</v>
      </c>
      <c r="E119" s="26">
        <v>15.2</v>
      </c>
      <c r="F119" s="25">
        <v>6081.06</v>
      </c>
      <c r="G119" s="25">
        <v>100</v>
      </c>
      <c r="H119" s="25">
        <f t="shared" si="5"/>
        <v>6181.06</v>
      </c>
      <c r="I119" s="28"/>
      <c r="J119" s="25"/>
      <c r="K119" s="25"/>
      <c r="L119" s="25"/>
      <c r="M119" s="25"/>
      <c r="N119" s="25"/>
      <c r="O119" s="25"/>
      <c r="P119" s="25"/>
      <c r="Q119" s="29"/>
      <c r="R119" s="28"/>
      <c r="S119" s="33"/>
      <c r="T119" s="35"/>
    </row>
    <row r="120" spans="1:20" ht="27.95" customHeight="1" x14ac:dyDescent="0.25">
      <c r="A120" s="30">
        <f t="shared" si="6"/>
        <v>94</v>
      </c>
      <c r="B120" s="36" t="s">
        <v>222</v>
      </c>
      <c r="C120" s="32">
        <f>F120/D120</f>
        <v>274.27171052631581</v>
      </c>
      <c r="D120" s="26">
        <v>15.2</v>
      </c>
      <c r="E120" s="26">
        <v>15.2</v>
      </c>
      <c r="F120" s="25">
        <v>4168.93</v>
      </c>
      <c r="G120" s="25">
        <v>100</v>
      </c>
      <c r="H120" s="25">
        <f t="shared" si="5"/>
        <v>4268.93</v>
      </c>
      <c r="I120" s="28"/>
      <c r="J120" s="25"/>
      <c r="K120" s="25"/>
      <c r="L120" s="25"/>
      <c r="M120" s="25"/>
      <c r="N120" s="25"/>
      <c r="O120" s="25"/>
      <c r="P120" s="25"/>
      <c r="Q120" s="29"/>
      <c r="R120" s="28"/>
      <c r="S120" s="33"/>
      <c r="T120" s="35"/>
    </row>
    <row r="121" spans="1:20" ht="27.95" customHeight="1" x14ac:dyDescent="0.25">
      <c r="A121" s="30">
        <f t="shared" si="6"/>
        <v>95</v>
      </c>
      <c r="B121" s="36" t="s">
        <v>224</v>
      </c>
      <c r="C121" s="32">
        <f t="shared" ref="C121:C140" si="8">F121/D121</f>
        <v>317.57763157894738</v>
      </c>
      <c r="D121" s="26">
        <v>15.2</v>
      </c>
      <c r="E121" s="26">
        <v>15.2</v>
      </c>
      <c r="F121" s="25">
        <v>4827.18</v>
      </c>
      <c r="G121" s="25">
        <v>100</v>
      </c>
      <c r="H121" s="25">
        <f t="shared" si="5"/>
        <v>4927.18</v>
      </c>
      <c r="I121" s="28"/>
      <c r="J121" s="25"/>
      <c r="K121" s="25"/>
      <c r="L121" s="25"/>
      <c r="M121" s="25"/>
      <c r="N121" s="25"/>
      <c r="O121" s="25"/>
      <c r="P121" s="25"/>
      <c r="Q121" s="29"/>
      <c r="R121" s="28"/>
      <c r="S121" s="33"/>
      <c r="T121" s="45"/>
    </row>
    <row r="122" spans="1:20" ht="27.95" customHeight="1" x14ac:dyDescent="0.25">
      <c r="A122" s="30">
        <f t="shared" si="6"/>
        <v>96</v>
      </c>
      <c r="B122" s="36" t="s">
        <v>226</v>
      </c>
      <c r="C122" s="32">
        <f t="shared" si="8"/>
        <v>266.84934210526319</v>
      </c>
      <c r="D122" s="26">
        <v>15.2</v>
      </c>
      <c r="E122" s="26">
        <v>15.2</v>
      </c>
      <c r="F122" s="25">
        <v>4056.11</v>
      </c>
      <c r="G122" s="25">
        <v>100</v>
      </c>
      <c r="H122" s="25">
        <f t="shared" si="5"/>
        <v>4156.1100000000006</v>
      </c>
      <c r="I122" s="28"/>
      <c r="J122" s="25"/>
      <c r="K122" s="25"/>
      <c r="L122" s="25"/>
      <c r="M122" s="25"/>
      <c r="N122" s="25"/>
      <c r="O122" s="25"/>
      <c r="P122" s="25"/>
      <c r="Q122" s="29"/>
      <c r="R122" s="28"/>
      <c r="S122" s="33"/>
      <c r="T122" s="35"/>
    </row>
    <row r="123" spans="1:20" ht="27.95" customHeight="1" x14ac:dyDescent="0.25">
      <c r="A123" s="30">
        <f t="shared" si="6"/>
        <v>97</v>
      </c>
      <c r="B123" s="36" t="s">
        <v>228</v>
      </c>
      <c r="C123" s="32">
        <f t="shared" si="8"/>
        <v>266.84934210526319</v>
      </c>
      <c r="D123" s="26">
        <v>15.2</v>
      </c>
      <c r="E123" s="26">
        <v>15.2</v>
      </c>
      <c r="F123" s="25">
        <v>4056.11</v>
      </c>
      <c r="G123" s="25">
        <v>100</v>
      </c>
      <c r="H123" s="25">
        <f t="shared" si="5"/>
        <v>4156.1100000000006</v>
      </c>
      <c r="I123" s="28"/>
      <c r="J123" s="25"/>
      <c r="K123" s="25"/>
      <c r="L123" s="25"/>
      <c r="M123" s="25"/>
      <c r="N123" s="25"/>
      <c r="O123" s="25"/>
      <c r="P123" s="25"/>
      <c r="Q123" s="29"/>
      <c r="R123" s="28"/>
      <c r="S123" s="33"/>
      <c r="T123" s="35"/>
    </row>
    <row r="124" spans="1:20" ht="27.95" customHeight="1" x14ac:dyDescent="0.25">
      <c r="A124" s="30">
        <f t="shared" si="6"/>
        <v>98</v>
      </c>
      <c r="B124" s="36" t="s">
        <v>230</v>
      </c>
      <c r="C124" s="32">
        <f t="shared" si="8"/>
        <v>266.84934210526319</v>
      </c>
      <c r="D124" s="26">
        <v>15.2</v>
      </c>
      <c r="E124" s="26">
        <v>15.2</v>
      </c>
      <c r="F124" s="25">
        <v>4056.11</v>
      </c>
      <c r="G124" s="25">
        <v>100</v>
      </c>
      <c r="H124" s="25">
        <f t="shared" si="5"/>
        <v>4156.1100000000006</v>
      </c>
      <c r="I124" s="28"/>
      <c r="J124" s="25"/>
      <c r="K124" s="25"/>
      <c r="L124" s="25"/>
      <c r="M124" s="25"/>
      <c r="N124" s="25"/>
      <c r="O124" s="25"/>
      <c r="P124" s="25"/>
      <c r="Q124" s="29"/>
      <c r="R124" s="28"/>
      <c r="S124" s="33"/>
      <c r="T124" s="35"/>
    </row>
    <row r="125" spans="1:20" ht="27.95" customHeight="1" x14ac:dyDescent="0.25">
      <c r="A125" s="30">
        <f t="shared" si="6"/>
        <v>99</v>
      </c>
      <c r="B125" s="36" t="s">
        <v>232</v>
      </c>
      <c r="C125" s="32">
        <f t="shared" si="8"/>
        <v>266.84934210526319</v>
      </c>
      <c r="D125" s="26">
        <v>15.2</v>
      </c>
      <c r="E125" s="26">
        <v>15.2</v>
      </c>
      <c r="F125" s="25">
        <v>4056.11</v>
      </c>
      <c r="G125" s="25">
        <v>100</v>
      </c>
      <c r="H125" s="25">
        <f t="shared" si="5"/>
        <v>4156.1100000000006</v>
      </c>
      <c r="I125" s="28"/>
      <c r="J125" s="25"/>
      <c r="K125" s="25"/>
      <c r="L125" s="25"/>
      <c r="M125" s="25"/>
      <c r="N125" s="25"/>
      <c r="O125" s="25"/>
      <c r="P125" s="25"/>
      <c r="Q125" s="29"/>
      <c r="R125" s="28"/>
      <c r="S125" s="33"/>
      <c r="T125" s="35"/>
    </row>
    <row r="126" spans="1:20" ht="27.95" customHeight="1" x14ac:dyDescent="0.25">
      <c r="A126" s="30">
        <f t="shared" si="6"/>
        <v>100</v>
      </c>
      <c r="B126" s="36" t="s">
        <v>234</v>
      </c>
      <c r="C126" s="32">
        <f t="shared" si="8"/>
        <v>266.84934210526319</v>
      </c>
      <c r="D126" s="49">
        <v>15.2</v>
      </c>
      <c r="E126" s="26">
        <v>15.2</v>
      </c>
      <c r="F126" s="25">
        <v>4056.11</v>
      </c>
      <c r="G126" s="25">
        <v>100</v>
      </c>
      <c r="H126" s="25">
        <f t="shared" si="5"/>
        <v>4156.1100000000006</v>
      </c>
      <c r="I126" s="28"/>
      <c r="J126" s="25"/>
      <c r="K126" s="25"/>
      <c r="L126" s="25"/>
      <c r="M126" s="25"/>
      <c r="N126" s="25"/>
      <c r="O126" s="25"/>
      <c r="P126" s="25"/>
      <c r="Q126" s="29"/>
      <c r="R126" s="28"/>
      <c r="S126" s="33"/>
      <c r="T126" s="45"/>
    </row>
    <row r="127" spans="1:20" ht="27.95" customHeight="1" x14ac:dyDescent="0.25">
      <c r="A127" s="30">
        <f t="shared" si="6"/>
        <v>101</v>
      </c>
      <c r="B127" s="36" t="s">
        <v>236</v>
      </c>
      <c r="C127" s="32">
        <f t="shared" si="8"/>
        <v>266.84934210526319</v>
      </c>
      <c r="D127" s="26">
        <v>15.2</v>
      </c>
      <c r="E127" s="26">
        <v>15.2</v>
      </c>
      <c r="F127" s="25">
        <v>4056.11</v>
      </c>
      <c r="G127" s="25">
        <v>100</v>
      </c>
      <c r="H127" s="25">
        <f t="shared" si="5"/>
        <v>4156.1100000000006</v>
      </c>
      <c r="I127" s="28"/>
      <c r="J127" s="25"/>
      <c r="K127" s="25"/>
      <c r="L127" s="25"/>
      <c r="M127" s="25"/>
      <c r="N127" s="25"/>
      <c r="O127" s="25"/>
      <c r="P127" s="25"/>
      <c r="Q127" s="29"/>
      <c r="R127" s="28"/>
      <c r="S127" s="33"/>
      <c r="T127" s="45"/>
    </row>
    <row r="128" spans="1:20" ht="27.95" customHeight="1" x14ac:dyDescent="0.25">
      <c r="A128" s="30">
        <f t="shared" si="6"/>
        <v>102</v>
      </c>
      <c r="B128" s="36" t="s">
        <v>238</v>
      </c>
      <c r="C128" s="32">
        <f t="shared" si="8"/>
        <v>253.35460526315788</v>
      </c>
      <c r="D128" s="26">
        <v>15.2</v>
      </c>
      <c r="E128" s="26">
        <v>15.2</v>
      </c>
      <c r="F128" s="25">
        <v>3850.99</v>
      </c>
      <c r="G128" s="25">
        <v>100</v>
      </c>
      <c r="H128" s="25">
        <f t="shared" si="5"/>
        <v>3950.99</v>
      </c>
      <c r="I128" s="28"/>
      <c r="J128" s="25"/>
      <c r="K128" s="25"/>
      <c r="L128" s="25"/>
      <c r="M128" s="25"/>
      <c r="N128" s="25"/>
      <c r="O128" s="25"/>
      <c r="P128" s="25"/>
      <c r="Q128" s="29"/>
      <c r="R128" s="28"/>
      <c r="S128" s="33"/>
      <c r="T128" s="35"/>
    </row>
    <row r="129" spans="1:20" ht="27.95" customHeight="1" x14ac:dyDescent="0.25">
      <c r="A129" s="30">
        <f t="shared" si="6"/>
        <v>103</v>
      </c>
      <c r="B129" s="36" t="s">
        <v>240</v>
      </c>
      <c r="C129" s="32">
        <f t="shared" si="8"/>
        <v>253.35460526315788</v>
      </c>
      <c r="D129" s="26">
        <v>15.2</v>
      </c>
      <c r="E129" s="26">
        <v>15.2</v>
      </c>
      <c r="F129" s="25">
        <v>3850.99</v>
      </c>
      <c r="G129" s="25">
        <v>100</v>
      </c>
      <c r="H129" s="25">
        <f t="shared" si="5"/>
        <v>3950.99</v>
      </c>
      <c r="I129" s="28"/>
      <c r="J129" s="25"/>
      <c r="K129" s="25"/>
      <c r="L129" s="25"/>
      <c r="M129" s="25"/>
      <c r="N129" s="25"/>
      <c r="O129" s="25"/>
      <c r="P129" s="25"/>
      <c r="Q129" s="29"/>
      <c r="R129" s="28"/>
      <c r="S129" s="33"/>
      <c r="T129" s="35"/>
    </row>
    <row r="130" spans="1:20" ht="27.95" customHeight="1" x14ac:dyDescent="0.25">
      <c r="A130" s="30">
        <f t="shared" si="6"/>
        <v>104</v>
      </c>
      <c r="B130" s="36" t="s">
        <v>242</v>
      </c>
      <c r="C130" s="32">
        <f t="shared" si="8"/>
        <v>253.35460526315788</v>
      </c>
      <c r="D130" s="26">
        <v>15.2</v>
      </c>
      <c r="E130" s="26">
        <v>15.2</v>
      </c>
      <c r="F130" s="25">
        <v>3850.99</v>
      </c>
      <c r="G130" s="25">
        <v>100</v>
      </c>
      <c r="H130" s="25">
        <f t="shared" si="5"/>
        <v>3950.99</v>
      </c>
      <c r="I130" s="28"/>
      <c r="J130" s="25"/>
      <c r="K130" s="25"/>
      <c r="L130" s="25"/>
      <c r="M130" s="25"/>
      <c r="N130" s="25"/>
      <c r="O130" s="25"/>
      <c r="P130" s="25"/>
      <c r="Q130" s="29"/>
      <c r="R130" s="28"/>
      <c r="S130" s="33"/>
      <c r="T130" s="35"/>
    </row>
    <row r="131" spans="1:20" ht="27.95" customHeight="1" x14ac:dyDescent="0.25">
      <c r="A131" s="30">
        <f t="shared" si="6"/>
        <v>105</v>
      </c>
      <c r="B131" s="36" t="s">
        <v>244</v>
      </c>
      <c r="C131" s="32">
        <f t="shared" si="8"/>
        <v>253.35460526315788</v>
      </c>
      <c r="D131" s="26">
        <v>15.2</v>
      </c>
      <c r="E131" s="26">
        <v>15.2</v>
      </c>
      <c r="F131" s="25">
        <v>3850.99</v>
      </c>
      <c r="G131" s="25">
        <v>100</v>
      </c>
      <c r="H131" s="25">
        <f t="shared" si="5"/>
        <v>3950.99</v>
      </c>
      <c r="I131" s="28"/>
      <c r="J131" s="25"/>
      <c r="K131" s="25"/>
      <c r="L131" s="25"/>
      <c r="M131" s="25"/>
      <c r="N131" s="25"/>
      <c r="O131" s="25"/>
      <c r="P131" s="25"/>
      <c r="Q131" s="29"/>
      <c r="R131" s="28"/>
      <c r="S131" s="33"/>
      <c r="T131" s="35"/>
    </row>
    <row r="132" spans="1:20" ht="27.95" customHeight="1" x14ac:dyDescent="0.25">
      <c r="A132" s="30">
        <f t="shared" si="6"/>
        <v>106</v>
      </c>
      <c r="B132" s="36" t="s">
        <v>246</v>
      </c>
      <c r="C132" s="32">
        <f t="shared" si="8"/>
        <v>253.35460526315788</v>
      </c>
      <c r="D132" s="26">
        <v>15.2</v>
      </c>
      <c r="E132" s="26">
        <v>15.2</v>
      </c>
      <c r="F132" s="25">
        <v>3850.99</v>
      </c>
      <c r="G132" s="25">
        <v>100</v>
      </c>
      <c r="H132" s="25">
        <f t="shared" si="5"/>
        <v>3950.99</v>
      </c>
      <c r="I132" s="28"/>
      <c r="J132" s="25"/>
      <c r="K132" s="25"/>
      <c r="L132" s="25"/>
      <c r="M132" s="25"/>
      <c r="N132" s="25"/>
      <c r="O132" s="25"/>
      <c r="P132" s="25"/>
      <c r="Q132" s="29"/>
      <c r="R132" s="28"/>
      <c r="S132" s="33"/>
      <c r="T132" s="45"/>
    </row>
    <row r="133" spans="1:20" ht="27.95" customHeight="1" x14ac:dyDescent="0.25">
      <c r="A133" s="30">
        <f t="shared" si="6"/>
        <v>107</v>
      </c>
      <c r="B133" s="36" t="s">
        <v>248</v>
      </c>
      <c r="C133" s="32">
        <f t="shared" si="8"/>
        <v>253.35460526315788</v>
      </c>
      <c r="D133" s="49">
        <v>15.2</v>
      </c>
      <c r="E133" s="26">
        <v>15.2</v>
      </c>
      <c r="F133" s="25">
        <v>3850.99</v>
      </c>
      <c r="G133" s="25">
        <v>100</v>
      </c>
      <c r="H133" s="25">
        <f t="shared" si="5"/>
        <v>3950.99</v>
      </c>
      <c r="I133" s="28"/>
      <c r="J133" s="25"/>
      <c r="K133" s="25"/>
      <c r="L133" s="25"/>
      <c r="M133" s="25"/>
      <c r="N133" s="25"/>
      <c r="O133" s="25"/>
      <c r="P133" s="25"/>
      <c r="Q133" s="29"/>
      <c r="R133" s="28"/>
      <c r="S133" s="33"/>
      <c r="T133" s="45"/>
    </row>
    <row r="134" spans="1:20" ht="27.95" customHeight="1" x14ac:dyDescent="0.25">
      <c r="A134" s="30">
        <f t="shared" si="6"/>
        <v>108</v>
      </c>
      <c r="B134" s="36" t="s">
        <v>250</v>
      </c>
      <c r="C134" s="32">
        <f t="shared" si="8"/>
        <v>245.93157894736842</v>
      </c>
      <c r="D134" s="26">
        <v>15.2</v>
      </c>
      <c r="E134" s="26">
        <v>15.2</v>
      </c>
      <c r="F134" s="25">
        <v>3738.16</v>
      </c>
      <c r="G134" s="25">
        <v>100</v>
      </c>
      <c r="H134" s="25">
        <f t="shared" si="5"/>
        <v>3838.16</v>
      </c>
      <c r="I134" s="28"/>
      <c r="J134" s="25"/>
      <c r="K134" s="25"/>
      <c r="L134" s="25"/>
      <c r="M134" s="25"/>
      <c r="N134" s="25"/>
      <c r="O134" s="25"/>
      <c r="P134" s="25"/>
      <c r="Q134" s="29"/>
      <c r="R134" s="28"/>
      <c r="S134" s="33"/>
      <c r="T134" s="35"/>
    </row>
    <row r="135" spans="1:20" ht="27.95" customHeight="1" x14ac:dyDescent="0.25">
      <c r="A135" s="30">
        <f t="shared" si="6"/>
        <v>109</v>
      </c>
      <c r="B135" s="36" t="s">
        <v>252</v>
      </c>
      <c r="C135" s="32">
        <f t="shared" si="8"/>
        <v>251.86710526315792</v>
      </c>
      <c r="D135" s="26">
        <v>15.2</v>
      </c>
      <c r="E135" s="26">
        <v>15.2</v>
      </c>
      <c r="F135" s="25">
        <v>3828.38</v>
      </c>
      <c r="G135" s="25">
        <v>100</v>
      </c>
      <c r="H135" s="25">
        <f t="shared" si="5"/>
        <v>3928.38</v>
      </c>
      <c r="I135" s="28"/>
      <c r="J135" s="25"/>
      <c r="K135" s="25"/>
      <c r="L135" s="25"/>
      <c r="M135" s="25"/>
      <c r="N135" s="25"/>
      <c r="O135" s="25"/>
      <c r="P135" s="25"/>
      <c r="Q135" s="29"/>
      <c r="R135" s="28"/>
      <c r="S135" s="33"/>
      <c r="T135" s="35"/>
    </row>
    <row r="136" spans="1:20" ht="27.95" customHeight="1" x14ac:dyDescent="0.25">
      <c r="A136" s="30">
        <f t="shared" si="6"/>
        <v>110</v>
      </c>
      <c r="B136" s="36" t="s">
        <v>254</v>
      </c>
      <c r="C136" s="32">
        <f t="shared" si="8"/>
        <v>251.86710526315792</v>
      </c>
      <c r="D136" s="26">
        <v>15.2</v>
      </c>
      <c r="E136" s="26">
        <v>15.2</v>
      </c>
      <c r="F136" s="25">
        <v>3828.38</v>
      </c>
      <c r="G136" s="25">
        <v>100</v>
      </c>
      <c r="H136" s="25">
        <f t="shared" si="5"/>
        <v>3928.38</v>
      </c>
      <c r="I136" s="28"/>
      <c r="J136" s="25"/>
      <c r="K136" s="25"/>
      <c r="L136" s="25"/>
      <c r="M136" s="25"/>
      <c r="N136" s="25"/>
      <c r="O136" s="25"/>
      <c r="P136" s="25"/>
      <c r="Q136" s="29"/>
      <c r="R136" s="28"/>
      <c r="S136" s="33"/>
      <c r="T136" s="35"/>
    </row>
    <row r="137" spans="1:20" ht="27.95" customHeight="1" x14ac:dyDescent="0.25">
      <c r="A137" s="30">
        <f t="shared" si="6"/>
        <v>111</v>
      </c>
      <c r="B137" s="43" t="s">
        <v>256</v>
      </c>
      <c r="C137" s="32">
        <f>F137/D137</f>
        <v>261.98421052631579</v>
      </c>
      <c r="D137" s="26">
        <v>15.2</v>
      </c>
      <c r="E137" s="26">
        <v>15.2</v>
      </c>
      <c r="F137" s="25">
        <v>3982.16</v>
      </c>
      <c r="G137" s="25">
        <v>100</v>
      </c>
      <c r="H137" s="25">
        <f t="shared" si="5"/>
        <v>4082.16</v>
      </c>
      <c r="I137" s="28"/>
      <c r="J137" s="25"/>
      <c r="K137" s="25"/>
      <c r="L137" s="25"/>
      <c r="M137" s="25"/>
      <c r="N137" s="25"/>
      <c r="O137" s="25"/>
      <c r="P137" s="25"/>
      <c r="Q137" s="29"/>
      <c r="R137" s="28"/>
      <c r="S137" s="33"/>
      <c r="T137" s="35"/>
    </row>
    <row r="138" spans="1:20" ht="27.95" customHeight="1" x14ac:dyDescent="0.25">
      <c r="A138" s="30">
        <f t="shared" si="6"/>
        <v>112</v>
      </c>
      <c r="B138" s="43" t="s">
        <v>257</v>
      </c>
      <c r="C138" s="32">
        <f>F138/D138</f>
        <v>251.86710526315792</v>
      </c>
      <c r="D138" s="26">
        <v>15.2</v>
      </c>
      <c r="E138" s="26">
        <v>15.2</v>
      </c>
      <c r="F138" s="25">
        <v>3828.38</v>
      </c>
      <c r="G138" s="25">
        <v>100</v>
      </c>
      <c r="H138" s="25">
        <f t="shared" si="5"/>
        <v>3928.38</v>
      </c>
      <c r="I138" s="28"/>
      <c r="J138" s="25"/>
      <c r="K138" s="25"/>
      <c r="L138" s="25"/>
      <c r="M138" s="25"/>
      <c r="N138" s="25"/>
      <c r="O138" s="25"/>
      <c r="P138" s="25"/>
      <c r="Q138" s="29"/>
      <c r="R138" s="28"/>
      <c r="S138" s="33"/>
      <c r="T138" s="35"/>
    </row>
    <row r="139" spans="1:20" ht="27.95" customHeight="1" x14ac:dyDescent="0.25">
      <c r="A139" s="30">
        <f t="shared" si="6"/>
        <v>113</v>
      </c>
      <c r="B139" s="36" t="s">
        <v>259</v>
      </c>
      <c r="C139" s="32">
        <f t="shared" si="8"/>
        <v>261.98421052631579</v>
      </c>
      <c r="D139" s="26">
        <v>15.2</v>
      </c>
      <c r="E139" s="26">
        <v>15.2</v>
      </c>
      <c r="F139" s="25">
        <v>3982.16</v>
      </c>
      <c r="G139" s="25">
        <v>100</v>
      </c>
      <c r="H139" s="25">
        <f t="shared" si="5"/>
        <v>4082.16</v>
      </c>
      <c r="I139" s="28"/>
      <c r="J139" s="25"/>
      <c r="K139" s="25"/>
      <c r="L139" s="25"/>
      <c r="M139" s="25"/>
      <c r="N139" s="25"/>
      <c r="O139" s="25"/>
      <c r="P139" s="25"/>
      <c r="Q139" s="29"/>
      <c r="R139" s="28"/>
      <c r="S139" s="33"/>
      <c r="T139" s="35"/>
    </row>
    <row r="140" spans="1:20" ht="27.95" customHeight="1" x14ac:dyDescent="0.25">
      <c r="A140" s="30">
        <f t="shared" si="6"/>
        <v>114</v>
      </c>
      <c r="B140" s="36" t="s">
        <v>261</v>
      </c>
      <c r="C140" s="32">
        <f t="shared" si="8"/>
        <v>261.98421052631579</v>
      </c>
      <c r="D140" s="26">
        <v>15.2</v>
      </c>
      <c r="E140" s="26">
        <v>15.2</v>
      </c>
      <c r="F140" s="25">
        <v>3982.16</v>
      </c>
      <c r="G140" s="25">
        <v>100</v>
      </c>
      <c r="H140" s="25">
        <f t="shared" ref="H140:H165" si="9">F140+G140</f>
        <v>4082.16</v>
      </c>
      <c r="I140" s="28"/>
      <c r="J140" s="25"/>
      <c r="K140" s="25"/>
      <c r="L140" s="25"/>
      <c r="M140" s="25"/>
      <c r="N140" s="25"/>
      <c r="O140" s="25"/>
      <c r="P140" s="25"/>
      <c r="Q140" s="29"/>
      <c r="R140" s="28"/>
      <c r="S140" s="33"/>
      <c r="T140" s="35"/>
    </row>
    <row r="141" spans="1:20" ht="27.95" customHeight="1" x14ac:dyDescent="0.25">
      <c r="A141" s="30"/>
      <c r="B141" s="61" t="s">
        <v>262</v>
      </c>
      <c r="C141" s="32"/>
      <c r="D141" s="26"/>
      <c r="E141" s="26"/>
      <c r="F141" s="25"/>
      <c r="G141" s="25"/>
      <c r="H141" s="25"/>
      <c r="I141" s="28"/>
      <c r="J141" s="25"/>
      <c r="K141" s="25"/>
      <c r="L141" s="25"/>
      <c r="M141" s="25"/>
      <c r="N141" s="25"/>
      <c r="O141" s="25"/>
      <c r="P141" s="25"/>
      <c r="Q141" s="29"/>
      <c r="R141" s="28"/>
      <c r="S141" s="33"/>
      <c r="T141" s="50"/>
    </row>
    <row r="142" spans="1:20" ht="27.95" customHeight="1" x14ac:dyDescent="0.25">
      <c r="A142" s="30">
        <v>115</v>
      </c>
      <c r="B142" s="36" t="s">
        <v>264</v>
      </c>
      <c r="C142" s="32">
        <v>353.29</v>
      </c>
      <c r="D142" s="26">
        <v>15.2</v>
      </c>
      <c r="E142" s="26">
        <v>15.2</v>
      </c>
      <c r="F142" s="25">
        <f>C142*E142</f>
        <v>5370.0079999999998</v>
      </c>
      <c r="G142" s="25">
        <v>100</v>
      </c>
      <c r="H142" s="25">
        <f t="shared" si="9"/>
        <v>5470.0079999999998</v>
      </c>
      <c r="I142" s="28"/>
      <c r="J142" s="25"/>
      <c r="K142" s="25"/>
      <c r="L142" s="25"/>
      <c r="M142" s="25"/>
      <c r="N142" s="25"/>
      <c r="O142" s="25"/>
      <c r="P142" s="25"/>
      <c r="Q142" s="29"/>
      <c r="R142" s="28"/>
      <c r="S142" s="33"/>
      <c r="T142" s="45"/>
    </row>
    <row r="143" spans="1:20" ht="27.95" customHeight="1" x14ac:dyDescent="0.25">
      <c r="A143" s="30">
        <f t="shared" si="6"/>
        <v>116</v>
      </c>
      <c r="B143" s="36" t="s">
        <v>266</v>
      </c>
      <c r="C143" s="32">
        <f t="shared" ref="C143:C148" si="10">F143/D143</f>
        <v>317.57763157894738</v>
      </c>
      <c r="D143" s="26">
        <v>15.2</v>
      </c>
      <c r="E143" s="26">
        <v>15.2</v>
      </c>
      <c r="F143" s="25">
        <v>4827.18</v>
      </c>
      <c r="G143" s="25">
        <v>100</v>
      </c>
      <c r="H143" s="25">
        <f t="shared" si="9"/>
        <v>4927.18</v>
      </c>
      <c r="I143" s="28"/>
      <c r="J143" s="25"/>
      <c r="K143" s="25"/>
      <c r="L143" s="25"/>
      <c r="M143" s="25"/>
      <c r="N143" s="25"/>
      <c r="O143" s="25"/>
      <c r="P143" s="25"/>
      <c r="Q143" s="29"/>
      <c r="R143" s="28"/>
      <c r="S143" s="33"/>
      <c r="T143" s="45"/>
    </row>
    <row r="144" spans="1:20" ht="27.95" customHeight="1" x14ac:dyDescent="0.25">
      <c r="A144" s="30">
        <f t="shared" si="6"/>
        <v>117</v>
      </c>
      <c r="B144" s="36" t="s">
        <v>268</v>
      </c>
      <c r="C144" s="32">
        <f t="shared" si="10"/>
        <v>335.13157894736844</v>
      </c>
      <c r="D144" s="26">
        <v>15.2</v>
      </c>
      <c r="E144" s="26">
        <v>15.2</v>
      </c>
      <c r="F144" s="25">
        <v>5094</v>
      </c>
      <c r="G144" s="25">
        <v>100</v>
      </c>
      <c r="H144" s="25">
        <f t="shared" si="9"/>
        <v>5194</v>
      </c>
      <c r="I144" s="28"/>
      <c r="J144" s="25"/>
      <c r="K144" s="25"/>
      <c r="L144" s="25"/>
      <c r="M144" s="25"/>
      <c r="N144" s="25"/>
      <c r="O144" s="25"/>
      <c r="P144" s="25"/>
      <c r="Q144" s="29"/>
      <c r="R144" s="28"/>
      <c r="S144" s="33"/>
      <c r="T144" s="35"/>
    </row>
    <row r="145" spans="1:21" ht="27.95" customHeight="1" x14ac:dyDescent="0.25">
      <c r="A145" s="30">
        <f t="shared" si="6"/>
        <v>118</v>
      </c>
      <c r="B145" s="36" t="s">
        <v>270</v>
      </c>
      <c r="C145" s="32">
        <f t="shared" si="10"/>
        <v>335.13157894736844</v>
      </c>
      <c r="D145" s="26">
        <v>15.2</v>
      </c>
      <c r="E145" s="26">
        <v>15.2</v>
      </c>
      <c r="F145" s="25">
        <v>5094</v>
      </c>
      <c r="G145" s="25">
        <v>100</v>
      </c>
      <c r="H145" s="25">
        <f t="shared" si="9"/>
        <v>5194</v>
      </c>
      <c r="I145" s="28"/>
      <c r="J145" s="25"/>
      <c r="K145" s="25"/>
      <c r="L145" s="25"/>
      <c r="M145" s="25"/>
      <c r="N145" s="25"/>
      <c r="O145" s="25"/>
      <c r="P145" s="25"/>
      <c r="Q145" s="29"/>
      <c r="R145" s="28"/>
      <c r="S145" s="33"/>
      <c r="T145" s="35"/>
    </row>
    <row r="146" spans="1:21" ht="27.95" customHeight="1" x14ac:dyDescent="0.25">
      <c r="A146" s="30">
        <f t="shared" si="6"/>
        <v>119</v>
      </c>
      <c r="B146" s="43" t="s">
        <v>272</v>
      </c>
      <c r="C146" s="32">
        <f t="shared" si="10"/>
        <v>335.13157894736844</v>
      </c>
      <c r="D146" s="56">
        <v>15.2</v>
      </c>
      <c r="E146" s="26">
        <v>15.2</v>
      </c>
      <c r="F146" s="25">
        <v>5094</v>
      </c>
      <c r="G146" s="25">
        <v>100</v>
      </c>
      <c r="H146" s="25">
        <f t="shared" si="9"/>
        <v>5194</v>
      </c>
      <c r="I146" s="28"/>
      <c r="J146" s="25"/>
      <c r="K146" s="25"/>
      <c r="L146" s="25"/>
      <c r="M146" s="25"/>
      <c r="N146" s="25"/>
      <c r="O146" s="25"/>
      <c r="P146" s="25"/>
      <c r="Q146" s="29"/>
      <c r="R146" s="28"/>
      <c r="S146" s="33"/>
      <c r="T146" s="62"/>
    </row>
    <row r="147" spans="1:21" ht="27.95" customHeight="1" x14ac:dyDescent="0.25">
      <c r="A147" s="30">
        <f>A146+1</f>
        <v>120</v>
      </c>
      <c r="B147" s="43" t="s">
        <v>274</v>
      </c>
      <c r="C147" s="32">
        <v>301.93</v>
      </c>
      <c r="D147" s="56">
        <v>15.2</v>
      </c>
      <c r="E147" s="26">
        <v>15.2</v>
      </c>
      <c r="F147" s="25">
        <f>C147*E147</f>
        <v>4589.3360000000002</v>
      </c>
      <c r="G147" s="25">
        <v>100</v>
      </c>
      <c r="H147" s="25">
        <f t="shared" si="9"/>
        <v>4689.3360000000002</v>
      </c>
      <c r="I147" s="25"/>
      <c r="J147" s="28"/>
      <c r="K147" s="25"/>
      <c r="L147" s="25"/>
      <c r="M147" s="25"/>
      <c r="N147" s="25"/>
      <c r="O147" s="25"/>
      <c r="P147" s="25"/>
      <c r="Q147" s="29"/>
      <c r="R147" s="28"/>
      <c r="S147" s="33"/>
      <c r="T147" s="63"/>
      <c r="U147" s="38"/>
    </row>
    <row r="148" spans="1:21" ht="27.95" customHeight="1" x14ac:dyDescent="0.25">
      <c r="A148" s="30">
        <f>A147+1</f>
        <v>121</v>
      </c>
      <c r="B148" s="36" t="s">
        <v>276</v>
      </c>
      <c r="C148" s="32">
        <f t="shared" si="10"/>
        <v>261.98421052631579</v>
      </c>
      <c r="D148" s="26">
        <v>15.2</v>
      </c>
      <c r="E148" s="26">
        <v>15.2</v>
      </c>
      <c r="F148" s="25">
        <v>3982.16</v>
      </c>
      <c r="G148" s="25">
        <v>100</v>
      </c>
      <c r="H148" s="25">
        <f t="shared" si="9"/>
        <v>4082.16</v>
      </c>
      <c r="I148" s="28"/>
      <c r="J148" s="25"/>
      <c r="K148" s="25"/>
      <c r="L148" s="25"/>
      <c r="M148" s="25"/>
      <c r="N148" s="25"/>
      <c r="O148" s="25"/>
      <c r="P148" s="25"/>
      <c r="Q148" s="29"/>
      <c r="R148" s="28"/>
      <c r="S148" s="33"/>
      <c r="T148" s="35"/>
    </row>
    <row r="149" spans="1:21" ht="27.95" customHeight="1" x14ac:dyDescent="0.25">
      <c r="A149" s="30">
        <f>A148+1</f>
        <v>122</v>
      </c>
      <c r="B149" s="43" t="s">
        <v>278</v>
      </c>
      <c r="C149" s="32">
        <v>261.98</v>
      </c>
      <c r="D149" s="26">
        <v>15.2</v>
      </c>
      <c r="E149" s="26">
        <v>15.2</v>
      </c>
      <c r="F149" s="52">
        <f>C149*E149</f>
        <v>3982.096</v>
      </c>
      <c r="G149" s="25">
        <v>100</v>
      </c>
      <c r="H149" s="25">
        <f t="shared" si="9"/>
        <v>4082.096</v>
      </c>
      <c r="I149" s="28"/>
      <c r="J149" s="25"/>
      <c r="K149" s="25"/>
      <c r="L149" s="25"/>
      <c r="M149" s="75"/>
      <c r="N149" s="25"/>
      <c r="O149" s="25"/>
      <c r="P149" s="25"/>
      <c r="Q149" s="29"/>
      <c r="R149" s="28"/>
      <c r="S149" s="33"/>
      <c r="T149" s="37"/>
    </row>
    <row r="150" spans="1:21" ht="27.95" customHeight="1" x14ac:dyDescent="0.25">
      <c r="A150" s="30"/>
      <c r="B150" s="23" t="s">
        <v>279</v>
      </c>
      <c r="C150" s="32"/>
      <c r="D150" s="26"/>
      <c r="E150" s="26"/>
      <c r="F150" s="25"/>
      <c r="G150" s="25"/>
      <c r="H150" s="25"/>
      <c r="I150" s="28"/>
      <c r="J150" s="25"/>
      <c r="K150" s="25"/>
      <c r="L150" s="25"/>
      <c r="M150" s="25"/>
      <c r="N150" s="25"/>
      <c r="O150" s="25"/>
      <c r="P150" s="25"/>
      <c r="Q150" s="29"/>
      <c r="R150" s="28"/>
      <c r="S150" s="33"/>
    </row>
    <row r="151" spans="1:21" ht="27.95" customHeight="1" x14ac:dyDescent="0.25">
      <c r="A151" s="30">
        <v>123</v>
      </c>
      <c r="B151" s="31" t="s">
        <v>281</v>
      </c>
      <c r="C151" s="32">
        <v>377.47</v>
      </c>
      <c r="D151" s="26">
        <v>15.2</v>
      </c>
      <c r="E151" s="26">
        <v>15.2</v>
      </c>
      <c r="F151" s="25">
        <f>C151*E151</f>
        <v>5737.5439999999999</v>
      </c>
      <c r="G151" s="25">
        <v>100</v>
      </c>
      <c r="H151" s="25">
        <f t="shared" si="9"/>
        <v>5837.5439999999999</v>
      </c>
      <c r="I151" s="28"/>
      <c r="J151" s="25"/>
      <c r="K151" s="25"/>
      <c r="L151" s="25"/>
      <c r="M151" s="25"/>
      <c r="N151" s="25"/>
      <c r="O151" s="25"/>
      <c r="P151" s="25"/>
      <c r="Q151" s="29"/>
      <c r="R151" s="28"/>
      <c r="S151" s="33"/>
      <c r="T151" s="35"/>
    </row>
    <row r="152" spans="1:21" ht="27.95" customHeight="1" x14ac:dyDescent="0.25">
      <c r="A152" s="30">
        <f>A151+1</f>
        <v>124</v>
      </c>
      <c r="B152" s="36" t="s">
        <v>283</v>
      </c>
      <c r="C152" s="32">
        <v>440.07</v>
      </c>
      <c r="D152" s="26">
        <v>15.2</v>
      </c>
      <c r="E152" s="26">
        <v>15.2</v>
      </c>
      <c r="F152" s="25">
        <f>C152*E152</f>
        <v>6689.0639999999994</v>
      </c>
      <c r="G152" s="25">
        <v>100</v>
      </c>
      <c r="H152" s="25">
        <f t="shared" si="9"/>
        <v>6789.0639999999994</v>
      </c>
      <c r="I152" s="28"/>
      <c r="J152" s="25"/>
      <c r="K152" s="25"/>
      <c r="L152" s="25"/>
      <c r="M152" s="25"/>
      <c r="N152" s="25"/>
      <c r="O152" s="25"/>
      <c r="P152" s="25"/>
      <c r="Q152" s="29"/>
      <c r="R152" s="28"/>
      <c r="S152" s="33"/>
      <c r="T152" s="34"/>
    </row>
    <row r="153" spans="1:21" ht="27.95" customHeight="1" x14ac:dyDescent="0.25">
      <c r="A153" s="30">
        <f>A152+1</f>
        <v>125</v>
      </c>
      <c r="B153" s="48" t="s">
        <v>285</v>
      </c>
      <c r="C153" s="32">
        <f>F153/D153</f>
        <v>309.55723684210528</v>
      </c>
      <c r="D153" s="49">
        <v>15.2</v>
      </c>
      <c r="E153" s="26">
        <v>15.2</v>
      </c>
      <c r="F153" s="25">
        <v>4705.2700000000004</v>
      </c>
      <c r="G153" s="25">
        <v>100</v>
      </c>
      <c r="H153" s="25">
        <f t="shared" si="9"/>
        <v>4805.2700000000004</v>
      </c>
      <c r="I153" s="28"/>
      <c r="J153" s="25"/>
      <c r="K153" s="25"/>
      <c r="L153" s="25"/>
      <c r="M153" s="25"/>
      <c r="N153" s="25"/>
      <c r="O153" s="25"/>
      <c r="P153" s="25"/>
      <c r="Q153" s="29"/>
      <c r="R153" s="28"/>
      <c r="S153" s="33"/>
      <c r="T153" s="35"/>
    </row>
    <row r="154" spans="1:21" ht="27.95" customHeight="1" x14ac:dyDescent="0.25">
      <c r="A154" s="30"/>
      <c r="B154" s="23" t="s">
        <v>286</v>
      </c>
      <c r="C154" s="32"/>
      <c r="D154" s="26"/>
      <c r="E154" s="26"/>
      <c r="F154" s="25"/>
      <c r="G154" s="25"/>
      <c r="H154" s="25"/>
      <c r="I154" s="51"/>
      <c r="J154" s="25"/>
      <c r="K154" s="25"/>
      <c r="L154" s="25"/>
      <c r="M154" s="25"/>
      <c r="N154" s="25"/>
      <c r="O154" s="25"/>
      <c r="P154" s="25"/>
      <c r="Q154" s="29"/>
      <c r="R154" s="28"/>
      <c r="S154" s="33"/>
    </row>
    <row r="155" spans="1:21" ht="27.95" customHeight="1" x14ac:dyDescent="0.25">
      <c r="A155" s="30">
        <v>126</v>
      </c>
      <c r="B155" s="31" t="s">
        <v>288</v>
      </c>
      <c r="C155" s="32">
        <v>383.88</v>
      </c>
      <c r="D155" s="26">
        <v>15.2</v>
      </c>
      <c r="E155" s="26">
        <v>15.2</v>
      </c>
      <c r="F155" s="25">
        <f>C155*E155</f>
        <v>5834.9759999999997</v>
      </c>
      <c r="G155" s="25">
        <v>100</v>
      </c>
      <c r="H155" s="25">
        <f t="shared" si="9"/>
        <v>5934.9759999999997</v>
      </c>
      <c r="I155" s="28"/>
      <c r="J155" s="25"/>
      <c r="K155" s="25"/>
      <c r="L155" s="25"/>
      <c r="M155" s="25"/>
      <c r="N155" s="25"/>
      <c r="O155" s="25"/>
      <c r="P155" s="25"/>
      <c r="Q155" s="29"/>
      <c r="R155" s="28"/>
      <c r="S155" s="33"/>
      <c r="T155" s="35"/>
    </row>
    <row r="156" spans="1:21" ht="27.95" customHeight="1" x14ac:dyDescent="0.25">
      <c r="A156" s="30">
        <f>A155+1</f>
        <v>127</v>
      </c>
      <c r="B156" s="36" t="s">
        <v>290</v>
      </c>
      <c r="C156" s="32">
        <f>F156/D156</f>
        <v>263.15789473684214</v>
      </c>
      <c r="D156" s="26">
        <v>15.2</v>
      </c>
      <c r="E156" s="26">
        <v>15.2</v>
      </c>
      <c r="F156" s="25">
        <v>4000</v>
      </c>
      <c r="G156" s="25">
        <v>100</v>
      </c>
      <c r="H156" s="25">
        <f t="shared" si="9"/>
        <v>4100</v>
      </c>
      <c r="I156" s="28"/>
      <c r="J156" s="25"/>
      <c r="K156" s="25"/>
      <c r="L156" s="25"/>
      <c r="M156" s="25"/>
      <c r="N156" s="25"/>
      <c r="O156" s="25"/>
      <c r="P156" s="25"/>
      <c r="Q156" s="29"/>
      <c r="R156" s="28"/>
      <c r="S156" s="33"/>
      <c r="T156" s="35"/>
    </row>
    <row r="157" spans="1:21" ht="27.95" customHeight="1" x14ac:dyDescent="0.25">
      <c r="A157" s="30">
        <f>A156+1</f>
        <v>128</v>
      </c>
      <c r="B157" s="43" t="s">
        <v>292</v>
      </c>
      <c r="C157" s="32">
        <f>F157/D157</f>
        <v>174.49013157894737</v>
      </c>
      <c r="D157" s="26">
        <v>15.2</v>
      </c>
      <c r="E157" s="26">
        <v>15.2</v>
      </c>
      <c r="F157" s="25">
        <v>2652.25</v>
      </c>
      <c r="G157" s="25">
        <v>100</v>
      </c>
      <c r="H157" s="25">
        <f t="shared" si="9"/>
        <v>2752.25</v>
      </c>
      <c r="I157" s="51"/>
      <c r="J157" s="25"/>
      <c r="K157" s="25"/>
      <c r="L157" s="25"/>
      <c r="M157" s="25"/>
      <c r="N157" s="25"/>
      <c r="O157" s="25"/>
      <c r="P157" s="25"/>
      <c r="Q157" s="29"/>
      <c r="R157" s="28"/>
      <c r="S157" s="33"/>
      <c r="T157" s="35"/>
    </row>
    <row r="158" spans="1:21" ht="27.95" customHeight="1" x14ac:dyDescent="0.25">
      <c r="A158" s="30"/>
      <c r="B158" s="64" t="s">
        <v>293</v>
      </c>
      <c r="C158" s="32"/>
      <c r="D158" s="26"/>
      <c r="E158" s="26"/>
      <c r="F158" s="25"/>
      <c r="G158" s="25"/>
      <c r="H158" s="25"/>
      <c r="I158" s="51"/>
      <c r="J158" s="25"/>
      <c r="K158" s="25"/>
      <c r="L158" s="25"/>
      <c r="M158" s="25"/>
      <c r="N158" s="25"/>
      <c r="O158" s="25"/>
      <c r="P158" s="25"/>
      <c r="Q158" s="29"/>
      <c r="R158" s="28"/>
      <c r="S158" s="33"/>
    </row>
    <row r="159" spans="1:21" ht="27.95" customHeight="1" x14ac:dyDescent="0.25">
      <c r="A159" s="30">
        <v>129</v>
      </c>
      <c r="B159" s="43" t="s">
        <v>295</v>
      </c>
      <c r="C159" s="32">
        <v>290.79000000000002</v>
      </c>
      <c r="D159" s="26">
        <v>15.2</v>
      </c>
      <c r="E159" s="26">
        <v>15.2</v>
      </c>
      <c r="F159" s="25">
        <f>C159*E159</f>
        <v>4420.0079999999998</v>
      </c>
      <c r="G159" s="25">
        <v>100</v>
      </c>
      <c r="H159" s="25">
        <f t="shared" si="9"/>
        <v>4520.0079999999998</v>
      </c>
      <c r="I159" s="51"/>
      <c r="J159" s="25"/>
      <c r="K159" s="25"/>
      <c r="L159" s="25"/>
      <c r="M159" s="25"/>
      <c r="N159" s="25"/>
      <c r="O159" s="25"/>
      <c r="P159" s="25"/>
      <c r="Q159" s="29"/>
      <c r="R159" s="28"/>
      <c r="S159" s="33"/>
      <c r="T159" s="35"/>
    </row>
    <row r="160" spans="1:21" ht="27.95" customHeight="1" x14ac:dyDescent="0.25">
      <c r="A160" s="30"/>
      <c r="B160" s="64" t="s">
        <v>296</v>
      </c>
      <c r="C160" s="32"/>
      <c r="D160" s="26"/>
      <c r="E160" s="26"/>
      <c r="F160" s="25"/>
      <c r="G160" s="25"/>
      <c r="H160" s="25"/>
      <c r="I160" s="51"/>
      <c r="J160" s="25"/>
      <c r="K160" s="25"/>
      <c r="L160" s="25"/>
      <c r="M160" s="25"/>
      <c r="N160" s="25"/>
      <c r="O160" s="25"/>
      <c r="P160" s="25"/>
      <c r="Q160" s="29"/>
      <c r="R160" s="28"/>
      <c r="S160" s="33"/>
    </row>
    <row r="161" spans="1:20" ht="27.95" customHeight="1" x14ac:dyDescent="0.25">
      <c r="A161" s="30">
        <v>130</v>
      </c>
      <c r="B161" s="43" t="s">
        <v>297</v>
      </c>
      <c r="C161" s="32">
        <v>290.79000000000002</v>
      </c>
      <c r="D161" s="26">
        <v>15.2</v>
      </c>
      <c r="E161" s="26">
        <v>15.2</v>
      </c>
      <c r="F161" s="25">
        <f>C161*E161</f>
        <v>4420.0079999999998</v>
      </c>
      <c r="G161" s="25">
        <v>100</v>
      </c>
      <c r="H161" s="25">
        <f t="shared" si="9"/>
        <v>4520.0079999999998</v>
      </c>
      <c r="I161" s="51"/>
      <c r="J161" s="25"/>
      <c r="K161" s="25"/>
      <c r="L161" s="25"/>
      <c r="M161" s="25"/>
      <c r="N161" s="25"/>
      <c r="O161" s="25"/>
      <c r="P161" s="25"/>
      <c r="Q161" s="29"/>
      <c r="R161" s="28"/>
      <c r="S161" s="33"/>
      <c r="T161" s="35"/>
    </row>
    <row r="162" spans="1:20" ht="27.95" customHeight="1" x14ac:dyDescent="0.25">
      <c r="A162" s="30"/>
      <c r="B162" s="64" t="s">
        <v>298</v>
      </c>
      <c r="C162" s="32"/>
      <c r="D162" s="26"/>
      <c r="E162" s="26"/>
      <c r="F162" s="25"/>
      <c r="G162" s="25"/>
      <c r="H162" s="25"/>
      <c r="I162" s="51"/>
      <c r="J162" s="25"/>
      <c r="K162" s="25"/>
      <c r="L162" s="25"/>
      <c r="M162" s="25"/>
      <c r="N162" s="25"/>
      <c r="O162" s="25"/>
      <c r="P162" s="25"/>
      <c r="Q162" s="29"/>
      <c r="R162" s="28"/>
      <c r="S162" s="33"/>
    </row>
    <row r="163" spans="1:20" ht="27.95" customHeight="1" x14ac:dyDescent="0.25">
      <c r="A163" s="30">
        <v>131</v>
      </c>
      <c r="B163" s="43" t="s">
        <v>300</v>
      </c>
      <c r="C163" s="32">
        <v>377.47</v>
      </c>
      <c r="D163" s="26">
        <v>15.2</v>
      </c>
      <c r="E163" s="26">
        <v>15.2</v>
      </c>
      <c r="F163" s="25">
        <f>C163*E163</f>
        <v>5737.5439999999999</v>
      </c>
      <c r="G163" s="25">
        <v>100</v>
      </c>
      <c r="H163" s="25">
        <f t="shared" si="9"/>
        <v>5837.5439999999999</v>
      </c>
      <c r="I163" s="51"/>
      <c r="J163" s="25"/>
      <c r="K163" s="25"/>
      <c r="L163" s="25"/>
      <c r="M163" s="25"/>
      <c r="N163" s="25"/>
      <c r="O163" s="25"/>
      <c r="P163" s="25"/>
      <c r="Q163" s="29"/>
      <c r="R163" s="28"/>
      <c r="S163" s="33"/>
      <c r="T163" s="35"/>
    </row>
    <row r="164" spans="1:20" ht="27.95" customHeight="1" x14ac:dyDescent="0.25">
      <c r="A164" s="30"/>
      <c r="B164" s="64" t="s">
        <v>301</v>
      </c>
      <c r="C164" s="32"/>
      <c r="D164" s="26"/>
      <c r="E164" s="26"/>
      <c r="F164" s="25"/>
      <c r="G164" s="25"/>
      <c r="H164" s="25"/>
      <c r="I164" s="51"/>
      <c r="J164" s="25"/>
      <c r="K164" s="25"/>
      <c r="L164" s="25"/>
      <c r="M164" s="25"/>
      <c r="N164" s="25"/>
      <c r="O164" s="25"/>
      <c r="P164" s="25"/>
      <c r="Q164" s="29"/>
      <c r="R164" s="28"/>
      <c r="S164" s="33"/>
    </row>
    <row r="165" spans="1:20" ht="21.75" customHeight="1" x14ac:dyDescent="0.3">
      <c r="A165" s="65">
        <v>132</v>
      </c>
      <c r="B165" s="1" t="s">
        <v>303</v>
      </c>
      <c r="C165" s="32">
        <v>377.47</v>
      </c>
      <c r="D165" s="26">
        <v>15.2</v>
      </c>
      <c r="E165" s="26">
        <v>15.2</v>
      </c>
      <c r="F165" s="25">
        <f>C165*E165</f>
        <v>5737.5439999999999</v>
      </c>
      <c r="G165" s="25">
        <v>100</v>
      </c>
      <c r="H165" s="25">
        <f t="shared" si="9"/>
        <v>5837.5439999999999</v>
      </c>
      <c r="I165" s="51"/>
      <c r="J165" s="25"/>
      <c r="K165" s="25"/>
      <c r="L165" s="25"/>
      <c r="M165" s="25"/>
      <c r="N165" s="25"/>
      <c r="O165" s="25"/>
      <c r="P165" s="25"/>
      <c r="Q165" s="29"/>
      <c r="R165" s="28"/>
      <c r="S165" s="33"/>
      <c r="T165" s="35"/>
    </row>
    <row r="166" spans="1:20" ht="27.95" customHeight="1" x14ac:dyDescent="0.25">
      <c r="A166" s="22"/>
      <c r="B166" s="1"/>
      <c r="C166" s="66"/>
      <c r="D166" s="67"/>
      <c r="E166" s="68"/>
    </row>
    <row r="167" spans="1:20" ht="27.95" customHeight="1" x14ac:dyDescent="0.25">
      <c r="A167" s="22"/>
      <c r="B167" s="1"/>
    </row>
    <row r="168" spans="1:20" ht="27.95" customHeight="1" x14ac:dyDescent="0.25">
      <c r="A168" s="48"/>
      <c r="B168" s="48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</row>
    <row r="169" spans="1:20" ht="15" customHeight="1" x14ac:dyDescent="0.25">
      <c r="A169" s="48"/>
      <c r="B169" s="48"/>
      <c r="C169" s="69"/>
      <c r="D169" s="69"/>
      <c r="E169" s="69"/>
      <c r="F169" s="69"/>
      <c r="G169" s="69"/>
      <c r="H169" s="69"/>
      <c r="I169" s="69"/>
      <c r="J169" s="69"/>
      <c r="K169" s="69"/>
      <c r="L169" s="69"/>
    </row>
    <row r="170" spans="1:20" ht="13.5" customHeight="1" x14ac:dyDescent="0.25">
      <c r="A170" s="48"/>
      <c r="B170" s="48"/>
      <c r="C170" s="69"/>
      <c r="D170" s="69"/>
      <c r="E170" s="69"/>
      <c r="F170" s="69"/>
      <c r="G170" s="69"/>
      <c r="H170" s="69"/>
      <c r="I170" s="69"/>
      <c r="J170" s="69"/>
      <c r="K170" s="69"/>
      <c r="L170" s="69"/>
    </row>
    <row r="171" spans="1:20" ht="18" customHeight="1" x14ac:dyDescent="0.3">
      <c r="A171" s="39" t="s">
        <v>0</v>
      </c>
      <c r="B171" s="39"/>
      <c r="C171" s="69"/>
      <c r="D171" s="69"/>
      <c r="E171" s="69"/>
      <c r="F171" s="69"/>
      <c r="G171" s="69"/>
      <c r="H171" s="69"/>
      <c r="I171" s="69"/>
      <c r="J171" s="69"/>
      <c r="K171" s="69"/>
      <c r="L171" s="69"/>
    </row>
    <row r="172" spans="1:20" ht="13.5" customHeight="1" x14ac:dyDescent="0.25">
      <c r="B172" s="1"/>
      <c r="C172" s="69"/>
      <c r="D172" s="69"/>
      <c r="E172" s="69"/>
      <c r="F172" s="69"/>
      <c r="G172" s="69"/>
      <c r="H172" s="69"/>
      <c r="I172" s="69"/>
      <c r="J172" s="69"/>
      <c r="K172" s="69"/>
      <c r="L172" s="69"/>
    </row>
    <row r="173" spans="1:20" ht="13.5" customHeight="1" x14ac:dyDescent="0.25">
      <c r="B173" s="1"/>
      <c r="C173" s="69"/>
      <c r="D173" s="69"/>
      <c r="E173" s="69"/>
      <c r="F173" s="69"/>
      <c r="G173" s="69"/>
      <c r="H173" s="69"/>
      <c r="I173" s="69"/>
      <c r="J173" s="69"/>
      <c r="K173" s="69"/>
      <c r="L173" s="69"/>
    </row>
    <row r="174" spans="1:20" ht="12" customHeight="1" x14ac:dyDescent="0.25">
      <c r="B174" s="1"/>
      <c r="C174" s="69"/>
      <c r="D174" s="69"/>
      <c r="E174" s="69"/>
      <c r="F174" s="69"/>
      <c r="G174" s="69"/>
      <c r="H174" s="69"/>
      <c r="I174" s="69"/>
      <c r="J174" s="69"/>
      <c r="K174" s="69"/>
      <c r="L174" s="69"/>
    </row>
    <row r="175" spans="1:20" ht="11.25" customHeight="1" x14ac:dyDescent="0.25">
      <c r="B175" s="1"/>
      <c r="C175" s="69"/>
      <c r="D175" s="69"/>
      <c r="E175" s="69"/>
      <c r="F175" s="69"/>
      <c r="G175" s="69"/>
      <c r="H175" s="69"/>
      <c r="I175" s="69"/>
      <c r="J175" s="69"/>
      <c r="K175" s="69"/>
      <c r="L175" s="69"/>
    </row>
    <row r="176" spans="1:20" ht="12" customHeight="1" x14ac:dyDescent="0.25">
      <c r="B176" s="1"/>
      <c r="C176" s="48"/>
      <c r="D176" s="71"/>
      <c r="E176" s="48"/>
      <c r="F176" s="48"/>
      <c r="G176" s="48"/>
      <c r="H176" s="48"/>
      <c r="I176" s="48"/>
      <c r="J176" s="48"/>
      <c r="K176" s="48"/>
      <c r="L176" s="72"/>
    </row>
    <row r="177" spans="2:15" ht="15.75" customHeight="1" x14ac:dyDescent="0.25">
      <c r="B177" s="1"/>
      <c r="C177" s="48"/>
      <c r="D177" s="48"/>
      <c r="E177" s="48"/>
      <c r="F177" s="48"/>
      <c r="G177" s="48"/>
      <c r="H177" s="48"/>
      <c r="I177" s="48"/>
      <c r="J177" s="48"/>
      <c r="K177" s="48"/>
      <c r="L177" s="48"/>
    </row>
    <row r="178" spans="2:15" ht="13.5" customHeight="1" x14ac:dyDescent="0.25">
      <c r="B178" s="1"/>
      <c r="C178" s="48"/>
      <c r="D178" s="74"/>
      <c r="E178" s="48"/>
      <c r="F178" s="48"/>
      <c r="G178" s="48"/>
      <c r="H178" s="48"/>
      <c r="I178" s="48"/>
      <c r="J178" s="48"/>
      <c r="K178" s="48"/>
      <c r="L178" s="48"/>
      <c r="M178" s="75"/>
      <c r="N178" s="48"/>
      <c r="O178" s="48"/>
    </row>
    <row r="179" spans="2:15" ht="11.25" customHeight="1" x14ac:dyDescent="0.3">
      <c r="B179" s="1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2:15" x14ac:dyDescent="0.25">
      <c r="B180" s="1"/>
    </row>
    <row r="181" spans="2:15" x14ac:dyDescent="0.25">
      <c r="B181" s="1"/>
    </row>
    <row r="182" spans="2:15" x14ac:dyDescent="0.25">
      <c r="B182" s="1"/>
    </row>
    <row r="183" spans="2:15" x14ac:dyDescent="0.25">
      <c r="B183" s="1"/>
    </row>
    <row r="184" spans="2:15" x14ac:dyDescent="0.25">
      <c r="B184" s="1"/>
    </row>
    <row r="185" spans="2:15" x14ac:dyDescent="0.25">
      <c r="B185" s="1"/>
    </row>
    <row r="186" spans="2:15" x14ac:dyDescent="0.25">
      <c r="B186" s="1"/>
    </row>
    <row r="187" spans="2:15" x14ac:dyDescent="0.25">
      <c r="B187" s="1"/>
    </row>
    <row r="188" spans="2:15" x14ac:dyDescent="0.25">
      <c r="B188" s="1"/>
    </row>
    <row r="189" spans="2:15" x14ac:dyDescent="0.25">
      <c r="B189" s="1"/>
    </row>
    <row r="190" spans="2:15" x14ac:dyDescent="0.25">
      <c r="B190" s="1"/>
    </row>
    <row r="191" spans="2:15" x14ac:dyDescent="0.25">
      <c r="B191" s="1"/>
    </row>
    <row r="192" spans="2:15" x14ac:dyDescent="0.25">
      <c r="B192" s="1"/>
    </row>
    <row r="193" spans="2:18" x14ac:dyDescent="0.25">
      <c r="B193" s="1" t="s">
        <v>0</v>
      </c>
    </row>
    <row r="194" spans="2:18" x14ac:dyDescent="0.25">
      <c r="B194" s="1"/>
      <c r="M194" s="1" t="s">
        <v>5</v>
      </c>
    </row>
    <row r="195" spans="2:18" x14ac:dyDescent="0.25">
      <c r="B195" s="1"/>
    </row>
    <row r="196" spans="2:18" x14ac:dyDescent="0.25">
      <c r="B196" s="1"/>
      <c r="F196" s="1" t="s">
        <v>0</v>
      </c>
    </row>
    <row r="197" spans="2:18" x14ac:dyDescent="0.25">
      <c r="B197" s="77"/>
    </row>
    <row r="198" spans="2:18" x14ac:dyDescent="0.25">
      <c r="B198" s="77"/>
    </row>
    <row r="199" spans="2:18" x14ac:dyDescent="0.25">
      <c r="B199" s="77"/>
    </row>
    <row r="200" spans="2:18" x14ac:dyDescent="0.25">
      <c r="B200" s="77"/>
    </row>
    <row r="201" spans="2:18" x14ac:dyDescent="0.25">
      <c r="B201" s="77"/>
    </row>
    <row r="202" spans="2:18" x14ac:dyDescent="0.25">
      <c r="B202" s="77"/>
      <c r="R202" s="1" t="s">
        <v>0</v>
      </c>
    </row>
    <row r="203" spans="2:18" x14ac:dyDescent="0.25">
      <c r="B203" s="77"/>
    </row>
    <row r="204" spans="2:18" x14ac:dyDescent="0.25">
      <c r="B204" s="77"/>
    </row>
    <row r="206" spans="2:18" x14ac:dyDescent="0.25">
      <c r="Q206" s="1" t="s">
        <v>0</v>
      </c>
    </row>
    <row r="216" spans="2:2" x14ac:dyDescent="0.25">
      <c r="B216" s="2" t="s">
        <v>0</v>
      </c>
    </row>
  </sheetData>
  <sheetProtection algorithmName="SHA-512" hashValue="1B6mGFazFaMMU/0uJYTeOAYngOVL0Blw0ae8K3OK13c+WBpmP8dfmnwW0n6UPtilfvwSMI91mQ9VbAGqMHz9rA==" saltValue="mu+SQDERTQyeTu4rHBSQEQ==" spinCount="100000" sheet="1" objects="1" scenarios="1"/>
  <mergeCells count="9">
    <mergeCell ref="H7:H9"/>
    <mergeCell ref="D7:D9"/>
    <mergeCell ref="E7:E9"/>
    <mergeCell ref="F7:F9"/>
    <mergeCell ref="C6:F6"/>
    <mergeCell ref="A7:A9"/>
    <mergeCell ref="B7:B9"/>
    <mergeCell ref="C7:C9"/>
    <mergeCell ref="G7:G8"/>
  </mergeCells>
  <pageMargins left="0.23622047244094491" right="0.23622047244094491" top="0" bottom="0" header="0.31496062992125984" footer="0.31496062992125984"/>
  <pageSetup paperSize="129" scale="5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E6E18-9BDF-4D08-8E2D-DE639DE15AEF}">
  <sheetPr>
    <pageSetUpPr fitToPage="1"/>
  </sheetPr>
  <dimension ref="A1:R214"/>
  <sheetViews>
    <sheetView zoomScaleNormal="100" workbookViewId="0">
      <selection activeCell="E169" sqref="E169:I170"/>
    </sheetView>
  </sheetViews>
  <sheetFormatPr baseColWidth="10" defaultColWidth="12.7109375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2.28515625" style="1" customWidth="1"/>
    <col min="5" max="5" width="9.5703125" style="1" customWidth="1"/>
    <col min="6" max="7" width="14.85546875" style="1" customWidth="1"/>
    <col min="8" max="8" width="14.5703125" style="1" customWidth="1"/>
    <col min="9" max="9" width="20.7109375" style="1" customWidth="1"/>
    <col min="10" max="10" width="11.7109375" style="1" customWidth="1"/>
    <col min="11" max="11" width="13.7109375" style="1" customWidth="1"/>
    <col min="12" max="12" width="11.7109375" style="1" customWidth="1"/>
    <col min="13" max="13" width="12.28515625" style="1" customWidth="1"/>
    <col min="14" max="15" width="12.7109375" style="1" customWidth="1"/>
    <col min="16" max="16" width="12.5703125" style="1" customWidth="1"/>
    <col min="17" max="17" width="13.42578125" style="1" customWidth="1"/>
    <col min="18" max="18" width="14.42578125" style="1" customWidth="1"/>
    <col min="19" max="19" width="20.85546875" style="1" customWidth="1"/>
    <col min="20" max="20" width="27" style="1" customWidth="1"/>
    <col min="21" max="16384" width="12.7109375" style="1"/>
  </cols>
  <sheetData>
    <row r="1" spans="1:18" x14ac:dyDescent="0.25">
      <c r="B1" s="2" t="s">
        <v>0</v>
      </c>
      <c r="K1" s="1" t="s">
        <v>0</v>
      </c>
      <c r="Q1" s="1" t="s">
        <v>0</v>
      </c>
    </row>
    <row r="2" spans="1:18" x14ac:dyDescent="0.25">
      <c r="A2" s="3" t="s">
        <v>0</v>
      </c>
      <c r="C2" s="124" t="s">
        <v>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" t="s">
        <v>0</v>
      </c>
    </row>
    <row r="3" spans="1:18" x14ac:dyDescent="0.25">
      <c r="A3" s="4" t="s">
        <v>0</v>
      </c>
      <c r="B3" s="5" t="s">
        <v>0</v>
      </c>
      <c r="C3" s="6"/>
      <c r="D3" s="8"/>
      <c r="E3" s="9"/>
      <c r="F3" s="9"/>
      <c r="G3" s="9"/>
      <c r="H3" s="9"/>
      <c r="I3" s="9"/>
      <c r="J3" s="9"/>
      <c r="K3" s="10"/>
      <c r="L3" s="11" t="s">
        <v>0</v>
      </c>
      <c r="M3" s="11"/>
    </row>
    <row r="4" spans="1:18" x14ac:dyDescent="0.25">
      <c r="A4" s="4" t="s">
        <v>0</v>
      </c>
      <c r="B4" s="5"/>
      <c r="C4" s="14"/>
      <c r="D4" s="15"/>
    </row>
    <row r="5" spans="1:18" x14ac:dyDescent="0.25">
      <c r="A5" s="4"/>
      <c r="B5" s="5"/>
      <c r="C5" s="16"/>
    </row>
    <row r="6" spans="1:18" x14ac:dyDescent="0.25">
      <c r="A6" s="17"/>
      <c r="B6" s="18"/>
      <c r="C6" s="107" t="s">
        <v>7</v>
      </c>
      <c r="D6" s="108"/>
      <c r="E6" s="108"/>
      <c r="F6" s="109"/>
      <c r="G6" s="19"/>
      <c r="H6" s="19"/>
      <c r="I6" s="20"/>
    </row>
    <row r="7" spans="1:18" ht="15.75" customHeight="1" x14ac:dyDescent="0.25">
      <c r="A7" s="125" t="s">
        <v>8</v>
      </c>
      <c r="B7" s="111" t="s">
        <v>10</v>
      </c>
      <c r="C7" s="114" t="s">
        <v>11</v>
      </c>
      <c r="D7" s="121" t="s">
        <v>14</v>
      </c>
      <c r="E7" s="121" t="s">
        <v>15</v>
      </c>
      <c r="F7" s="118" t="s">
        <v>16</v>
      </c>
      <c r="G7" s="131" t="s">
        <v>17</v>
      </c>
      <c r="H7" s="133"/>
      <c r="I7" s="118" t="s">
        <v>18</v>
      </c>
    </row>
    <row r="8" spans="1:18" x14ac:dyDescent="0.25">
      <c r="A8" s="110"/>
      <c r="B8" s="112"/>
      <c r="C8" s="115"/>
      <c r="D8" s="122"/>
      <c r="E8" s="122"/>
      <c r="F8" s="119"/>
      <c r="G8" s="137"/>
      <c r="H8" s="138"/>
      <c r="I8" s="119"/>
    </row>
    <row r="9" spans="1:18" x14ac:dyDescent="0.25">
      <c r="A9" s="110"/>
      <c r="B9" s="113"/>
      <c r="C9" s="116"/>
      <c r="D9" s="123"/>
      <c r="E9" s="123"/>
      <c r="F9" s="120"/>
      <c r="G9" s="21" t="s">
        <v>327</v>
      </c>
      <c r="H9" s="21" t="s">
        <v>305</v>
      </c>
      <c r="I9" s="120"/>
    </row>
    <row r="10" spans="1:18" ht="27.95" customHeight="1" x14ac:dyDescent="0.25">
      <c r="A10" s="22"/>
      <c r="B10" s="23" t="s">
        <v>20</v>
      </c>
      <c r="C10" s="78"/>
      <c r="D10" s="79"/>
      <c r="E10" s="79"/>
      <c r="F10" s="75"/>
      <c r="G10" s="75"/>
      <c r="H10" s="75"/>
      <c r="I10" s="80"/>
    </row>
    <row r="11" spans="1:18" ht="27.95" customHeight="1" x14ac:dyDescent="0.25">
      <c r="A11" s="30">
        <v>1</v>
      </c>
      <c r="B11" s="36" t="s">
        <v>22</v>
      </c>
      <c r="C11" s="81">
        <v>940</v>
      </c>
      <c r="D11" s="79">
        <v>15.2</v>
      </c>
      <c r="E11" s="79">
        <v>15.2</v>
      </c>
      <c r="F11" s="75">
        <f>C11*E11</f>
        <v>14288</v>
      </c>
      <c r="G11" s="75">
        <v>250</v>
      </c>
      <c r="H11" s="75">
        <v>0</v>
      </c>
      <c r="I11" s="75">
        <f>F11+H11+G11</f>
        <v>14538</v>
      </c>
    </row>
    <row r="12" spans="1:18" ht="27.95" customHeight="1" x14ac:dyDescent="0.25">
      <c r="A12" s="30"/>
      <c r="B12" s="23" t="s">
        <v>23</v>
      </c>
      <c r="C12" s="81"/>
      <c r="D12" s="79"/>
      <c r="E12" s="79"/>
      <c r="F12" s="75"/>
      <c r="G12" s="75"/>
      <c r="H12" s="75"/>
      <c r="I12" s="75"/>
    </row>
    <row r="13" spans="1:18" ht="27.95" customHeight="1" x14ac:dyDescent="0.25">
      <c r="A13" s="30">
        <v>2</v>
      </c>
      <c r="B13" s="36" t="s">
        <v>24</v>
      </c>
      <c r="C13" s="81">
        <v>810</v>
      </c>
      <c r="D13" s="79">
        <v>15.2</v>
      </c>
      <c r="E13" s="79">
        <v>15.2</v>
      </c>
      <c r="F13" s="75">
        <f>C13*E13</f>
        <v>12312</v>
      </c>
      <c r="G13" s="75">
        <v>250</v>
      </c>
      <c r="H13" s="75">
        <v>0</v>
      </c>
      <c r="I13" s="75">
        <f>F13+H13+G13</f>
        <v>12562</v>
      </c>
    </row>
    <row r="14" spans="1:18" ht="27.95" customHeight="1" x14ac:dyDescent="0.25">
      <c r="A14" s="30">
        <f>A13+1</f>
        <v>3</v>
      </c>
      <c r="B14" s="36" t="s">
        <v>26</v>
      </c>
      <c r="C14" s="81">
        <v>493.31</v>
      </c>
      <c r="D14" s="79">
        <v>15.2</v>
      </c>
      <c r="E14" s="79">
        <v>15.2</v>
      </c>
      <c r="F14" s="75">
        <f>(C14*E14)</f>
        <v>7498.3119999999999</v>
      </c>
      <c r="G14" s="75">
        <v>250</v>
      </c>
      <c r="H14" s="75">
        <v>518.61</v>
      </c>
      <c r="I14" s="75">
        <f>F14+H14+G14</f>
        <v>8266.9219999999987</v>
      </c>
    </row>
    <row r="15" spans="1:18" ht="27.95" customHeight="1" x14ac:dyDescent="0.25">
      <c r="A15" s="30">
        <f>A14+1</f>
        <v>4</v>
      </c>
      <c r="B15" s="36" t="s">
        <v>28</v>
      </c>
      <c r="C15" s="81">
        <f>402.28*1.04</f>
        <v>418.37119999999999</v>
      </c>
      <c r="D15" s="79">
        <v>15.2</v>
      </c>
      <c r="E15" s="79">
        <v>15.2</v>
      </c>
      <c r="F15" s="75">
        <f>C15*D15</f>
        <v>6359.2422399999996</v>
      </c>
      <c r="G15" s="75">
        <v>250</v>
      </c>
      <c r="H15" s="75">
        <v>0</v>
      </c>
      <c r="I15" s="75">
        <f>F15+H15+G15</f>
        <v>6609.2422399999996</v>
      </c>
    </row>
    <row r="16" spans="1:18" ht="27.95" customHeight="1" x14ac:dyDescent="0.25">
      <c r="A16" s="30">
        <f>A15+1</f>
        <v>5</v>
      </c>
      <c r="B16" s="36" t="s">
        <v>30</v>
      </c>
      <c r="C16" s="81">
        <f>336.47*1.04</f>
        <v>349.92880000000002</v>
      </c>
      <c r="D16" s="79">
        <v>15.2</v>
      </c>
      <c r="E16" s="79">
        <v>15.2</v>
      </c>
      <c r="F16" s="75">
        <f>C16*D16</f>
        <v>5318.9177600000003</v>
      </c>
      <c r="G16" s="75">
        <v>250</v>
      </c>
      <c r="H16" s="75">
        <v>864.35</v>
      </c>
      <c r="I16" s="75">
        <f>F16+H16+G16</f>
        <v>6433.2677600000006</v>
      </c>
    </row>
    <row r="17" spans="1:9" ht="27.95" customHeight="1" x14ac:dyDescent="0.25">
      <c r="A17" s="30">
        <f>A16+1</f>
        <v>6</v>
      </c>
      <c r="B17" s="36" t="s">
        <v>32</v>
      </c>
      <c r="C17" s="81">
        <f>319.39*1.04</f>
        <v>332.16559999999998</v>
      </c>
      <c r="D17" s="79">
        <v>15.2</v>
      </c>
      <c r="E17" s="79">
        <v>15.2</v>
      </c>
      <c r="F17" s="75">
        <f>C17*D17</f>
        <v>5048.9171199999992</v>
      </c>
      <c r="G17" s="75">
        <v>250</v>
      </c>
      <c r="H17" s="75">
        <v>691.48</v>
      </c>
      <c r="I17" s="75">
        <f>F17+H17+G17</f>
        <v>5990.3971199999996</v>
      </c>
    </row>
    <row r="18" spans="1:9" ht="27.95" customHeight="1" x14ac:dyDescent="0.25">
      <c r="A18" s="30"/>
      <c r="B18" s="23" t="s">
        <v>33</v>
      </c>
      <c r="C18" s="81"/>
      <c r="D18" s="79"/>
      <c r="E18" s="79"/>
      <c r="F18" s="75"/>
      <c r="G18" s="75"/>
      <c r="H18" s="75"/>
      <c r="I18" s="75"/>
    </row>
    <row r="19" spans="1:9" ht="21" customHeight="1" x14ac:dyDescent="0.3">
      <c r="A19" s="38">
        <v>7</v>
      </c>
      <c r="B19" s="82" t="s">
        <v>35</v>
      </c>
      <c r="C19" s="81">
        <v>570</v>
      </c>
      <c r="D19" s="79">
        <v>15.2</v>
      </c>
      <c r="E19" s="79">
        <v>15.2</v>
      </c>
      <c r="F19" s="75">
        <f t="shared" ref="F19:F24" si="0">C19*D19</f>
        <v>8664</v>
      </c>
      <c r="G19" s="75">
        <v>250</v>
      </c>
      <c r="H19" s="75">
        <v>0</v>
      </c>
      <c r="I19" s="75">
        <f t="shared" ref="I19:I24" si="1">F19+H19+G19</f>
        <v>8914</v>
      </c>
    </row>
    <row r="20" spans="1:9" ht="27.95" customHeight="1" x14ac:dyDescent="0.25">
      <c r="A20" s="30">
        <f>A19+1</f>
        <v>8</v>
      </c>
      <c r="B20" s="41" t="s">
        <v>37</v>
      </c>
      <c r="C20" s="81">
        <f>361</f>
        <v>361</v>
      </c>
      <c r="D20" s="79">
        <v>15.2</v>
      </c>
      <c r="E20" s="79">
        <v>15.2</v>
      </c>
      <c r="F20" s="75">
        <f t="shared" si="0"/>
        <v>5487.2</v>
      </c>
      <c r="G20" s="75"/>
      <c r="H20" s="75">
        <v>0</v>
      </c>
      <c r="I20" s="75">
        <f t="shared" si="1"/>
        <v>5487.2</v>
      </c>
    </row>
    <row r="21" spans="1:9" ht="27.95" customHeight="1" x14ac:dyDescent="0.25">
      <c r="A21" s="30">
        <f>A20+1</f>
        <v>9</v>
      </c>
      <c r="B21" s="36" t="s">
        <v>39</v>
      </c>
      <c r="C21" s="81">
        <f>317.58*1.04</f>
        <v>330.28320000000002</v>
      </c>
      <c r="D21" s="79">
        <v>15.2</v>
      </c>
      <c r="E21" s="79">
        <v>15.2</v>
      </c>
      <c r="F21" s="75">
        <f t="shared" si="0"/>
        <v>5020.3046400000003</v>
      </c>
      <c r="G21" s="75">
        <v>250</v>
      </c>
      <c r="H21" s="75">
        <v>1037.22</v>
      </c>
      <c r="I21" s="75">
        <f t="shared" si="1"/>
        <v>6307.5246400000005</v>
      </c>
    </row>
    <row r="22" spans="1:9" ht="27.95" customHeight="1" x14ac:dyDescent="0.25">
      <c r="A22" s="30">
        <f>A21+1</f>
        <v>10</v>
      </c>
      <c r="B22" s="36" t="s">
        <v>41</v>
      </c>
      <c r="C22" s="81">
        <f>365.6*1.04</f>
        <v>380.22400000000005</v>
      </c>
      <c r="D22" s="79">
        <v>15.2</v>
      </c>
      <c r="E22" s="79">
        <v>15.2</v>
      </c>
      <c r="F22" s="75">
        <f t="shared" si="0"/>
        <v>5779.4048000000003</v>
      </c>
      <c r="G22" s="75">
        <v>250</v>
      </c>
      <c r="H22" s="75">
        <v>864.35</v>
      </c>
      <c r="I22" s="75">
        <f t="shared" si="1"/>
        <v>6893.7548000000006</v>
      </c>
    </row>
    <row r="23" spans="1:9" ht="24.75" customHeight="1" x14ac:dyDescent="0.3">
      <c r="A23" s="30">
        <f>A22+1</f>
        <v>11</v>
      </c>
      <c r="B23" s="82" t="s">
        <v>307</v>
      </c>
      <c r="C23" s="81">
        <f>262.08*1.04</f>
        <v>272.56319999999999</v>
      </c>
      <c r="D23" s="79">
        <v>15.2</v>
      </c>
      <c r="E23" s="79">
        <v>15.2</v>
      </c>
      <c r="F23" s="75">
        <f t="shared" si="0"/>
        <v>4142.9606399999993</v>
      </c>
      <c r="G23" s="75"/>
      <c r="H23" s="75">
        <v>0</v>
      </c>
      <c r="I23" s="75">
        <f t="shared" si="1"/>
        <v>4142.9606399999993</v>
      </c>
    </row>
    <row r="24" spans="1:9" ht="27.95" customHeight="1" x14ac:dyDescent="0.25">
      <c r="A24" s="30">
        <f>A23+1</f>
        <v>12</v>
      </c>
      <c r="B24" s="43" t="s">
        <v>45</v>
      </c>
      <c r="C24" s="81">
        <f>361</f>
        <v>361</v>
      </c>
      <c r="D24" s="79">
        <v>15.2</v>
      </c>
      <c r="E24" s="79">
        <v>15.2</v>
      </c>
      <c r="F24" s="75">
        <f t="shared" si="0"/>
        <v>5487.2</v>
      </c>
      <c r="G24" s="75"/>
      <c r="H24" s="75">
        <v>0</v>
      </c>
      <c r="I24" s="75">
        <f t="shared" si="1"/>
        <v>5487.2</v>
      </c>
    </row>
    <row r="25" spans="1:9" ht="27.95" customHeight="1" x14ac:dyDescent="0.25">
      <c r="A25" s="30"/>
      <c r="B25" s="23" t="s">
        <v>46</v>
      </c>
      <c r="C25" s="81"/>
      <c r="D25" s="79"/>
      <c r="E25" s="79"/>
      <c r="F25" s="75"/>
      <c r="G25" s="75"/>
      <c r="H25" s="75"/>
      <c r="I25" s="75"/>
    </row>
    <row r="26" spans="1:9" ht="27.95" customHeight="1" x14ac:dyDescent="0.25">
      <c r="A26" s="30">
        <v>13</v>
      </c>
      <c r="B26" s="36" t="s">
        <v>48</v>
      </c>
      <c r="C26" s="81">
        <f>402.28*1.04</f>
        <v>418.37119999999999</v>
      </c>
      <c r="D26" s="79">
        <v>15.2</v>
      </c>
      <c r="E26" s="79">
        <v>15.2</v>
      </c>
      <c r="F26" s="75">
        <f>C26*D26</f>
        <v>6359.2422399999996</v>
      </c>
      <c r="G26" s="75">
        <v>250</v>
      </c>
      <c r="H26" s="75">
        <v>864.35</v>
      </c>
      <c r="I26" s="75">
        <f>F26+H26+G26</f>
        <v>7473.5922399999999</v>
      </c>
    </row>
    <row r="27" spans="1:9" ht="27.95" customHeight="1" x14ac:dyDescent="0.25">
      <c r="A27" s="30"/>
      <c r="B27" s="23" t="s">
        <v>49</v>
      </c>
      <c r="C27" s="81"/>
      <c r="D27" s="79"/>
      <c r="E27" s="79"/>
      <c r="F27" s="75"/>
      <c r="G27" s="75"/>
      <c r="H27" s="75"/>
      <c r="I27" s="75"/>
    </row>
    <row r="28" spans="1:9" ht="27.95" customHeight="1" x14ac:dyDescent="0.25">
      <c r="A28" s="30">
        <v>14</v>
      </c>
      <c r="B28" s="31" t="s">
        <v>51</v>
      </c>
      <c r="C28" s="81">
        <f>400.07*1.04</f>
        <v>416.07280000000003</v>
      </c>
      <c r="D28" s="79">
        <v>15.2</v>
      </c>
      <c r="E28" s="79">
        <v>15.2</v>
      </c>
      <c r="F28" s="75">
        <f>C28*D28</f>
        <v>6324.30656</v>
      </c>
      <c r="G28" s="75"/>
      <c r="H28" s="75">
        <v>864.35</v>
      </c>
      <c r="I28" s="75">
        <f>F28+H28+G28</f>
        <v>7188.6565600000004</v>
      </c>
    </row>
    <row r="29" spans="1:9" ht="27.95" customHeight="1" x14ac:dyDescent="0.25">
      <c r="A29" s="30"/>
      <c r="B29" s="23" t="s">
        <v>52</v>
      </c>
      <c r="C29" s="81"/>
      <c r="D29" s="79"/>
      <c r="E29" s="79"/>
      <c r="F29" s="75"/>
      <c r="G29" s="75"/>
      <c r="H29" s="75"/>
      <c r="I29" s="75"/>
    </row>
    <row r="30" spans="1:9" ht="27.95" customHeight="1" x14ac:dyDescent="0.25">
      <c r="A30" s="30">
        <v>15</v>
      </c>
      <c r="B30" s="36" t="s">
        <v>54</v>
      </c>
      <c r="C30" s="81">
        <f>461</f>
        <v>461</v>
      </c>
      <c r="D30" s="79">
        <v>15.2</v>
      </c>
      <c r="E30" s="79">
        <v>15.2</v>
      </c>
      <c r="F30" s="75">
        <f>C30*D30</f>
        <v>7007.2</v>
      </c>
      <c r="G30" s="75">
        <v>250</v>
      </c>
      <c r="H30" s="75">
        <v>864.35</v>
      </c>
      <c r="I30" s="75">
        <f t="shared" ref="I30:I35" si="2">F30+H30+G30</f>
        <v>8121.55</v>
      </c>
    </row>
    <row r="31" spans="1:9" ht="27.95" customHeight="1" x14ac:dyDescent="0.25">
      <c r="A31" s="30">
        <v>16</v>
      </c>
      <c r="B31" s="41" t="s">
        <v>56</v>
      </c>
      <c r="C31" s="81">
        <f>410</f>
        <v>410</v>
      </c>
      <c r="D31" s="79">
        <v>15.2</v>
      </c>
      <c r="E31" s="79">
        <v>15.2</v>
      </c>
      <c r="F31" s="75">
        <f>C31*D31</f>
        <v>6232</v>
      </c>
      <c r="G31" s="75"/>
      <c r="H31" s="75">
        <v>0</v>
      </c>
      <c r="I31" s="75">
        <f t="shared" si="2"/>
        <v>6232</v>
      </c>
    </row>
    <row r="32" spans="1:9" ht="27.95" customHeight="1" x14ac:dyDescent="0.25">
      <c r="A32" s="30">
        <v>17</v>
      </c>
      <c r="B32" s="31" t="s">
        <v>58</v>
      </c>
      <c r="C32" s="81">
        <f>275.05*1.04</f>
        <v>286.05200000000002</v>
      </c>
      <c r="D32" s="79">
        <v>15.2</v>
      </c>
      <c r="E32" s="79">
        <v>15.2</v>
      </c>
      <c r="F32" s="75">
        <f>C32*D32</f>
        <v>4347.9903999999997</v>
      </c>
      <c r="G32" s="75">
        <v>250</v>
      </c>
      <c r="H32" s="75">
        <v>691.48</v>
      </c>
      <c r="I32" s="75">
        <f t="shared" si="2"/>
        <v>5289.4704000000002</v>
      </c>
    </row>
    <row r="33" spans="1:9" ht="27.95" customHeight="1" x14ac:dyDescent="0.25">
      <c r="A33" s="30">
        <v>18</v>
      </c>
      <c r="B33" s="36" t="s">
        <v>60</v>
      </c>
      <c r="C33" s="81">
        <f>400.07*1.04</f>
        <v>416.07280000000003</v>
      </c>
      <c r="D33" s="79">
        <v>15.2</v>
      </c>
      <c r="E33" s="79">
        <v>15.2</v>
      </c>
      <c r="F33" s="75">
        <f>C33*D33</f>
        <v>6324.30656</v>
      </c>
      <c r="G33" s="75">
        <v>250</v>
      </c>
      <c r="H33" s="75">
        <v>864.35</v>
      </c>
      <c r="I33" s="75">
        <f t="shared" si="2"/>
        <v>7438.6565600000004</v>
      </c>
    </row>
    <row r="34" spans="1:9" ht="27.95" customHeight="1" x14ac:dyDescent="0.25">
      <c r="A34" s="30">
        <v>19</v>
      </c>
      <c r="B34" s="36" t="s">
        <v>62</v>
      </c>
      <c r="C34" s="81">
        <f>400.07*1.04</f>
        <v>416.07280000000003</v>
      </c>
      <c r="D34" s="79">
        <v>15.2</v>
      </c>
      <c r="E34" s="79">
        <v>15.2</v>
      </c>
      <c r="F34" s="75">
        <f>C34*D34</f>
        <v>6324.30656</v>
      </c>
      <c r="G34" s="75">
        <v>250</v>
      </c>
      <c r="H34" s="75">
        <v>691.48</v>
      </c>
      <c r="I34" s="75">
        <f t="shared" si="2"/>
        <v>7265.7865600000005</v>
      </c>
    </row>
    <row r="35" spans="1:9" ht="27.95" customHeight="1" x14ac:dyDescent="0.25">
      <c r="A35" s="30">
        <f>A34+1</f>
        <v>20</v>
      </c>
      <c r="B35" s="31" t="s">
        <v>283</v>
      </c>
      <c r="C35" s="81">
        <f>400.07*1.04</f>
        <v>416.07280000000003</v>
      </c>
      <c r="D35" s="79">
        <v>15.2</v>
      </c>
      <c r="E35" s="79">
        <v>15.2</v>
      </c>
      <c r="F35" s="75">
        <f>C35*E35</f>
        <v>6324.30656</v>
      </c>
      <c r="G35" s="75">
        <v>250</v>
      </c>
      <c r="H35" s="75">
        <v>691.48</v>
      </c>
      <c r="I35" s="75">
        <f t="shared" si="2"/>
        <v>7265.7865600000005</v>
      </c>
    </row>
    <row r="36" spans="1:9" ht="27.95" customHeight="1" x14ac:dyDescent="0.25">
      <c r="A36" s="30"/>
      <c r="B36" s="23" t="s">
        <v>65</v>
      </c>
      <c r="C36" s="81"/>
      <c r="D36" s="79"/>
      <c r="E36" s="79"/>
      <c r="F36" s="75"/>
      <c r="G36" s="75"/>
      <c r="H36" s="75"/>
      <c r="I36" s="75"/>
    </row>
    <row r="37" spans="1:9" ht="27.95" customHeight="1" x14ac:dyDescent="0.25">
      <c r="A37" s="30">
        <v>21</v>
      </c>
      <c r="B37" s="36" t="s">
        <v>67</v>
      </c>
      <c r="C37" s="81">
        <f>309.56*1.04</f>
        <v>321.94240000000002</v>
      </c>
      <c r="D37" s="79">
        <v>15.2</v>
      </c>
      <c r="E37" s="79">
        <v>15.2</v>
      </c>
      <c r="F37" s="75">
        <f>C37*D37</f>
        <v>4893.52448</v>
      </c>
      <c r="G37" s="75">
        <v>250</v>
      </c>
      <c r="H37" s="75">
        <v>0</v>
      </c>
      <c r="I37" s="75">
        <f>F37+H37+G37</f>
        <v>5143.52448</v>
      </c>
    </row>
    <row r="38" spans="1:9" ht="27.95" customHeight="1" x14ac:dyDescent="0.25">
      <c r="A38" s="30">
        <f>A37+1</f>
        <v>22</v>
      </c>
      <c r="B38" s="41" t="s">
        <v>69</v>
      </c>
      <c r="C38" s="81">
        <v>410</v>
      </c>
      <c r="D38" s="79">
        <v>15.2</v>
      </c>
      <c r="E38" s="79">
        <v>15.2</v>
      </c>
      <c r="F38" s="75">
        <f>C38*E38</f>
        <v>6232</v>
      </c>
      <c r="G38" s="75">
        <v>250</v>
      </c>
      <c r="H38" s="75">
        <v>518.61</v>
      </c>
      <c r="I38" s="75">
        <f>F38+H38+G38</f>
        <v>7000.61</v>
      </c>
    </row>
    <row r="39" spans="1:9" ht="27.95" customHeight="1" x14ac:dyDescent="0.25">
      <c r="A39" s="30">
        <f>A38+1</f>
        <v>23</v>
      </c>
      <c r="B39" s="36" t="s">
        <v>71</v>
      </c>
      <c r="C39" s="81">
        <f>395.3*1.04</f>
        <v>411.11200000000002</v>
      </c>
      <c r="D39" s="79">
        <v>15.2</v>
      </c>
      <c r="E39" s="79">
        <v>15.2</v>
      </c>
      <c r="F39" s="75">
        <f>C39*D39</f>
        <v>6248.9023999999999</v>
      </c>
      <c r="G39" s="75"/>
      <c r="H39" s="75">
        <v>1037.22</v>
      </c>
      <c r="I39" s="75">
        <f>F39+H39+G39</f>
        <v>7286.1224000000002</v>
      </c>
    </row>
    <row r="40" spans="1:9" ht="27.95" customHeight="1" x14ac:dyDescent="0.25">
      <c r="A40" s="30">
        <f>A39+1</f>
        <v>24</v>
      </c>
      <c r="B40" s="48" t="s">
        <v>73</v>
      </c>
      <c r="C40" s="81">
        <f>318.84*1.04</f>
        <v>331.59359999999998</v>
      </c>
      <c r="D40" s="30">
        <v>15.2</v>
      </c>
      <c r="E40" s="79">
        <v>15.2</v>
      </c>
      <c r="F40" s="75">
        <f>C40*D40</f>
        <v>5040.2227199999998</v>
      </c>
      <c r="G40" s="75"/>
      <c r="H40" s="75">
        <v>0</v>
      </c>
      <c r="I40" s="75">
        <f>F40+H40+G40</f>
        <v>5040.2227199999998</v>
      </c>
    </row>
    <row r="41" spans="1:9" ht="27.95" customHeight="1" x14ac:dyDescent="0.25">
      <c r="A41" s="30"/>
      <c r="B41" s="23" t="s">
        <v>74</v>
      </c>
      <c r="C41" s="81"/>
      <c r="D41" s="79"/>
      <c r="E41" s="79"/>
      <c r="F41" s="75"/>
      <c r="G41" s="75"/>
      <c r="H41" s="75"/>
      <c r="I41" s="75"/>
    </row>
    <row r="42" spans="1:9" ht="27.95" customHeight="1" x14ac:dyDescent="0.25">
      <c r="A42" s="30">
        <v>25</v>
      </c>
      <c r="B42" s="46" t="s">
        <v>76</v>
      </c>
      <c r="C42" s="81">
        <v>410</v>
      </c>
      <c r="D42" s="79">
        <v>15.2</v>
      </c>
      <c r="E42" s="79">
        <v>15.2</v>
      </c>
      <c r="F42" s="83">
        <f>C42*D42</f>
        <v>6232</v>
      </c>
      <c r="G42" s="83">
        <v>250</v>
      </c>
      <c r="H42" s="75">
        <v>0</v>
      </c>
      <c r="I42" s="75">
        <f>F42+H42+G42</f>
        <v>6482</v>
      </c>
    </row>
    <row r="43" spans="1:9" ht="27.95" customHeight="1" x14ac:dyDescent="0.25">
      <c r="A43" s="30">
        <f>A42+1</f>
        <v>26</v>
      </c>
      <c r="B43" s="36" t="s">
        <v>78</v>
      </c>
      <c r="C43" s="81">
        <f>400.07*1.04</f>
        <v>416.07280000000003</v>
      </c>
      <c r="D43" s="79">
        <v>15.2</v>
      </c>
      <c r="E43" s="79">
        <v>15.2</v>
      </c>
      <c r="F43" s="83">
        <f>C43*E43</f>
        <v>6324.30656</v>
      </c>
      <c r="G43" s="83"/>
      <c r="H43" s="75">
        <v>864.35</v>
      </c>
      <c r="I43" s="75">
        <f>F43+H43</f>
        <v>7188.6565600000004</v>
      </c>
    </row>
    <row r="44" spans="1:9" ht="27.95" customHeight="1" x14ac:dyDescent="0.25">
      <c r="A44" s="30">
        <f>A43+1</f>
        <v>27</v>
      </c>
      <c r="B44" s="36" t="s">
        <v>80</v>
      </c>
      <c r="C44" s="81">
        <f>400</f>
        <v>400</v>
      </c>
      <c r="D44" s="79">
        <v>15.2</v>
      </c>
      <c r="E44" s="79">
        <v>15.2</v>
      </c>
      <c r="F44" s="83">
        <f>C44*D44</f>
        <v>6080</v>
      </c>
      <c r="G44" s="83">
        <v>250</v>
      </c>
      <c r="H44" s="75">
        <v>518.61</v>
      </c>
      <c r="I44" s="75">
        <f>F44+H44+G44</f>
        <v>6848.61</v>
      </c>
    </row>
    <row r="45" spans="1:9" ht="27.95" customHeight="1" x14ac:dyDescent="0.25">
      <c r="A45" s="30"/>
      <c r="B45" s="23" t="s">
        <v>83</v>
      </c>
      <c r="C45" s="81"/>
      <c r="D45" s="79"/>
      <c r="E45" s="79"/>
      <c r="F45" s="75"/>
      <c r="G45" s="75"/>
      <c r="H45" s="75"/>
      <c r="I45" s="75"/>
    </row>
    <row r="46" spans="1:9" ht="27.95" customHeight="1" x14ac:dyDescent="0.25">
      <c r="A46" s="30">
        <v>28</v>
      </c>
      <c r="B46" s="36" t="s">
        <v>85</v>
      </c>
      <c r="C46" s="81">
        <f>410</f>
        <v>410</v>
      </c>
      <c r="D46" s="79">
        <v>15.2</v>
      </c>
      <c r="E46" s="79">
        <v>15.2</v>
      </c>
      <c r="F46" s="75">
        <f>C46*D46</f>
        <v>6232</v>
      </c>
      <c r="G46" s="75"/>
      <c r="H46" s="75">
        <v>0</v>
      </c>
      <c r="I46" s="75">
        <f>F46+H46+G46</f>
        <v>6232</v>
      </c>
    </row>
    <row r="47" spans="1:9" ht="27.95" customHeight="1" x14ac:dyDescent="0.25">
      <c r="A47" s="30">
        <f>A46+1</f>
        <v>29</v>
      </c>
      <c r="B47" s="31" t="s">
        <v>87</v>
      </c>
      <c r="C47" s="81">
        <f>345.39*1.04</f>
        <v>359.2056</v>
      </c>
      <c r="D47" s="79">
        <v>15.2</v>
      </c>
      <c r="E47" s="79">
        <v>15.2</v>
      </c>
      <c r="F47" s="75">
        <f>C47*D47</f>
        <v>5459.9251199999999</v>
      </c>
      <c r="G47" s="75">
        <v>250</v>
      </c>
      <c r="H47" s="75">
        <v>1037.22</v>
      </c>
      <c r="I47" s="75">
        <f>F47+H47+G47</f>
        <v>6747.1451200000001</v>
      </c>
    </row>
    <row r="48" spans="1:9" ht="27.95" customHeight="1" x14ac:dyDescent="0.25">
      <c r="A48" s="30">
        <f>A47+1</f>
        <v>30</v>
      </c>
      <c r="B48" s="36" t="s">
        <v>89</v>
      </c>
      <c r="C48" s="81">
        <f>345.39*1.04</f>
        <v>359.2056</v>
      </c>
      <c r="D48" s="79">
        <v>15.2</v>
      </c>
      <c r="E48" s="79">
        <v>15.2</v>
      </c>
      <c r="F48" s="75">
        <f>C48*D48</f>
        <v>5459.9251199999999</v>
      </c>
      <c r="G48" s="75">
        <v>250</v>
      </c>
      <c r="H48" s="75">
        <v>864.35</v>
      </c>
      <c r="I48" s="75">
        <f>F48+H48+G48</f>
        <v>6574.2751200000002</v>
      </c>
    </row>
    <row r="49" spans="1:9" ht="27.95" customHeight="1" x14ac:dyDescent="0.25">
      <c r="A49" s="30">
        <f>A48+1</f>
        <v>31</v>
      </c>
      <c r="B49" s="36" t="s">
        <v>91</v>
      </c>
      <c r="C49" s="81">
        <f>316.18*1.04</f>
        <v>328.8272</v>
      </c>
      <c r="D49" s="79">
        <v>15.2</v>
      </c>
      <c r="E49" s="79">
        <v>15.2</v>
      </c>
      <c r="F49" s="75">
        <f>C49*D49</f>
        <v>4998.1734399999996</v>
      </c>
      <c r="G49" s="75">
        <v>250</v>
      </c>
      <c r="H49" s="75">
        <v>691.48</v>
      </c>
      <c r="I49" s="75">
        <f>F49+H49+G49</f>
        <v>5939.65344</v>
      </c>
    </row>
    <row r="50" spans="1:9" ht="27.95" customHeight="1" x14ac:dyDescent="0.25">
      <c r="A50" s="30"/>
      <c r="B50" s="23" t="s">
        <v>92</v>
      </c>
      <c r="C50" s="81"/>
      <c r="D50" s="79"/>
      <c r="E50" s="79"/>
      <c r="F50" s="75"/>
      <c r="G50" s="75"/>
      <c r="H50" s="75"/>
      <c r="I50" s="75"/>
    </row>
    <row r="51" spans="1:9" ht="27.95" customHeight="1" x14ac:dyDescent="0.25">
      <c r="A51" s="30">
        <v>32</v>
      </c>
      <c r="B51" s="36" t="s">
        <v>94</v>
      </c>
      <c r="C51" s="81">
        <f>388</f>
        <v>388</v>
      </c>
      <c r="D51" s="79">
        <v>15.2</v>
      </c>
      <c r="E51" s="79">
        <v>15.2</v>
      </c>
      <c r="F51" s="75">
        <f t="shared" ref="F51:F56" si="3">C51*D51</f>
        <v>5897.5999999999995</v>
      </c>
      <c r="G51" s="75">
        <v>250</v>
      </c>
      <c r="H51" s="75">
        <v>0</v>
      </c>
      <c r="I51" s="75">
        <f t="shared" ref="I51:I56" si="4">F51+H51+G51</f>
        <v>6147.5999999999995</v>
      </c>
    </row>
    <row r="52" spans="1:9" ht="27.95" customHeight="1" x14ac:dyDescent="0.25">
      <c r="A52" s="30">
        <f>A51+1</f>
        <v>33</v>
      </c>
      <c r="B52" s="31" t="s">
        <v>96</v>
      </c>
      <c r="C52" s="81">
        <f>402.27*1.04</f>
        <v>418.36079999999998</v>
      </c>
      <c r="D52" s="79">
        <v>15.2</v>
      </c>
      <c r="E52" s="79">
        <v>15.2</v>
      </c>
      <c r="F52" s="75">
        <f t="shared" si="3"/>
        <v>6359.0841599999994</v>
      </c>
      <c r="G52" s="75"/>
      <c r="H52" s="75">
        <v>864.35</v>
      </c>
      <c r="I52" s="75">
        <f t="shared" si="4"/>
        <v>7223.4341599999998</v>
      </c>
    </row>
    <row r="53" spans="1:9" ht="27.95" customHeight="1" x14ac:dyDescent="0.25">
      <c r="A53" s="30">
        <f>A52+1</f>
        <v>34</v>
      </c>
      <c r="B53" s="36" t="s">
        <v>98</v>
      </c>
      <c r="C53" s="81">
        <f>130.89*1.04</f>
        <v>136.12559999999999</v>
      </c>
      <c r="D53" s="79">
        <v>15.2</v>
      </c>
      <c r="E53" s="79">
        <v>15.2</v>
      </c>
      <c r="F53" s="75">
        <f t="shared" si="3"/>
        <v>2069.1091199999996</v>
      </c>
      <c r="G53" s="75">
        <v>250</v>
      </c>
      <c r="H53" s="75">
        <v>1210.0899999999999</v>
      </c>
      <c r="I53" s="75">
        <f t="shared" si="4"/>
        <v>3529.1991199999993</v>
      </c>
    </row>
    <row r="54" spans="1:9" ht="27.95" customHeight="1" x14ac:dyDescent="0.25">
      <c r="A54" s="30">
        <f>A53+1</f>
        <v>35</v>
      </c>
      <c r="B54" s="36" t="s">
        <v>100</v>
      </c>
      <c r="C54" s="81">
        <f>128.83*1.04</f>
        <v>133.98320000000001</v>
      </c>
      <c r="D54" s="79">
        <v>15.2</v>
      </c>
      <c r="E54" s="79">
        <v>15.2</v>
      </c>
      <c r="F54" s="75">
        <f t="shared" si="3"/>
        <v>2036.5446400000001</v>
      </c>
      <c r="G54" s="75">
        <v>250</v>
      </c>
      <c r="H54" s="75">
        <v>864.35</v>
      </c>
      <c r="I54" s="75">
        <f t="shared" si="4"/>
        <v>3150.89464</v>
      </c>
    </row>
    <row r="55" spans="1:9" ht="27.95" customHeight="1" x14ac:dyDescent="0.25">
      <c r="A55" s="30">
        <f>A54+1</f>
        <v>36</v>
      </c>
      <c r="B55" s="36" t="s">
        <v>102</v>
      </c>
      <c r="C55" s="81">
        <f>95.28*1.04</f>
        <v>99.091200000000001</v>
      </c>
      <c r="D55" s="79">
        <v>15.2</v>
      </c>
      <c r="E55" s="79">
        <v>15.2</v>
      </c>
      <c r="F55" s="75">
        <f t="shared" si="3"/>
        <v>1506.18624</v>
      </c>
      <c r="G55" s="75">
        <v>250</v>
      </c>
      <c r="H55" s="75">
        <v>691.48</v>
      </c>
      <c r="I55" s="75">
        <f t="shared" si="4"/>
        <v>2447.66624</v>
      </c>
    </row>
    <row r="56" spans="1:9" ht="27.95" customHeight="1" x14ac:dyDescent="0.25">
      <c r="A56" s="30">
        <f>A55+1</f>
        <v>37</v>
      </c>
      <c r="B56" s="36" t="s">
        <v>104</v>
      </c>
      <c r="C56" s="81">
        <f>237.61*1.04</f>
        <v>247.11440000000002</v>
      </c>
      <c r="D56" s="79">
        <v>15.2</v>
      </c>
      <c r="E56" s="79">
        <v>15.2</v>
      </c>
      <c r="F56" s="75">
        <f t="shared" si="3"/>
        <v>3756.13888</v>
      </c>
      <c r="G56" s="75">
        <v>250</v>
      </c>
      <c r="H56" s="75">
        <v>518.61</v>
      </c>
      <c r="I56" s="75">
        <f t="shared" si="4"/>
        <v>4524.7488800000001</v>
      </c>
    </row>
    <row r="57" spans="1:9" ht="27.95" customHeight="1" x14ac:dyDescent="0.25">
      <c r="A57" s="30"/>
      <c r="B57" s="23" t="s">
        <v>105</v>
      </c>
      <c r="C57" s="81"/>
      <c r="D57" s="79"/>
      <c r="E57" s="79"/>
      <c r="F57" s="75"/>
      <c r="G57" s="75"/>
      <c r="H57" s="75"/>
      <c r="I57" s="75"/>
    </row>
    <row r="58" spans="1:9" ht="27.95" customHeight="1" x14ac:dyDescent="0.25">
      <c r="A58" s="30">
        <v>38</v>
      </c>
      <c r="B58" s="43" t="s">
        <v>306</v>
      </c>
      <c r="C58" s="81">
        <f>460</f>
        <v>460</v>
      </c>
      <c r="D58" s="79">
        <v>15.2</v>
      </c>
      <c r="E58" s="79">
        <v>15.2</v>
      </c>
      <c r="F58" s="66">
        <f t="shared" ref="F58:F67" si="5">C58*D58</f>
        <v>6992</v>
      </c>
      <c r="G58" s="66"/>
      <c r="H58" s="75">
        <v>0</v>
      </c>
      <c r="I58" s="75">
        <f>F58+H58+G58</f>
        <v>6992</v>
      </c>
    </row>
    <row r="59" spans="1:9" ht="27.95" customHeight="1" x14ac:dyDescent="0.25">
      <c r="A59" s="30">
        <f>A58+1</f>
        <v>39</v>
      </c>
      <c r="B59" s="31" t="s">
        <v>108</v>
      </c>
      <c r="C59" s="81">
        <f>336.47*1.04</f>
        <v>349.92880000000002</v>
      </c>
      <c r="D59" s="79">
        <v>15.2</v>
      </c>
      <c r="E59" s="79">
        <v>15.2</v>
      </c>
      <c r="F59" s="75">
        <f t="shared" si="5"/>
        <v>5318.9177600000003</v>
      </c>
      <c r="G59" s="75">
        <v>250</v>
      </c>
      <c r="H59" s="75">
        <v>1037.22</v>
      </c>
      <c r="I59" s="75">
        <f t="shared" ref="I59:I71" si="6">F59+H59+G59</f>
        <v>6606.1377600000005</v>
      </c>
    </row>
    <row r="60" spans="1:9" ht="27.95" customHeight="1" x14ac:dyDescent="0.25">
      <c r="A60" s="30">
        <f t="shared" ref="A60:A71" si="7">A59+1</f>
        <v>40</v>
      </c>
      <c r="B60" s="36" t="s">
        <v>110</v>
      </c>
      <c r="C60" s="81">
        <f>360.84*1.04</f>
        <v>375.27359999999999</v>
      </c>
      <c r="D60" s="79">
        <v>15.2</v>
      </c>
      <c r="E60" s="79">
        <v>15.2</v>
      </c>
      <c r="F60" s="75">
        <f t="shared" si="5"/>
        <v>5704.1587199999994</v>
      </c>
      <c r="G60" s="75"/>
      <c r="H60" s="75">
        <v>0</v>
      </c>
      <c r="I60" s="75">
        <f t="shared" si="6"/>
        <v>5704.1587199999994</v>
      </c>
    </row>
    <row r="61" spans="1:9" ht="27.95" customHeight="1" x14ac:dyDescent="0.25">
      <c r="A61" s="30">
        <f t="shared" si="7"/>
        <v>41</v>
      </c>
      <c r="B61" s="36" t="s">
        <v>112</v>
      </c>
      <c r="C61" s="81">
        <f>328.57*1.04</f>
        <v>341.71280000000002</v>
      </c>
      <c r="D61" s="79">
        <v>15.2</v>
      </c>
      <c r="E61" s="79">
        <v>15.2</v>
      </c>
      <c r="F61" s="75">
        <f t="shared" si="5"/>
        <v>5194.0345600000001</v>
      </c>
      <c r="G61" s="75"/>
      <c r="H61" s="75">
        <v>691.48</v>
      </c>
      <c r="I61" s="75">
        <f t="shared" si="6"/>
        <v>5885.5145599999996</v>
      </c>
    </row>
    <row r="62" spans="1:9" ht="27.95" customHeight="1" x14ac:dyDescent="0.25">
      <c r="A62" s="30">
        <f t="shared" si="7"/>
        <v>42</v>
      </c>
      <c r="B62" s="36" t="s">
        <v>114</v>
      </c>
      <c r="C62" s="81">
        <f>379.27*1.04</f>
        <v>394.44079999999997</v>
      </c>
      <c r="D62" s="79">
        <v>15.2</v>
      </c>
      <c r="E62" s="79">
        <v>15.2</v>
      </c>
      <c r="F62" s="75">
        <f t="shared" si="5"/>
        <v>5995.5001599999996</v>
      </c>
      <c r="G62" s="75"/>
      <c r="H62" s="75">
        <v>0</v>
      </c>
      <c r="I62" s="75">
        <f t="shared" si="6"/>
        <v>5995.5001599999996</v>
      </c>
    </row>
    <row r="63" spans="1:9" ht="27.95" customHeight="1" x14ac:dyDescent="0.25">
      <c r="A63" s="30">
        <f t="shared" si="7"/>
        <v>43</v>
      </c>
      <c r="B63" s="36" t="s">
        <v>116</v>
      </c>
      <c r="C63" s="81">
        <f>371</f>
        <v>371</v>
      </c>
      <c r="D63" s="79">
        <v>15.2</v>
      </c>
      <c r="E63" s="79">
        <v>15.2</v>
      </c>
      <c r="F63" s="75">
        <f t="shared" si="5"/>
        <v>5639.2</v>
      </c>
      <c r="G63" s="75">
        <v>250</v>
      </c>
      <c r="H63" s="75">
        <v>0</v>
      </c>
      <c r="I63" s="75">
        <f t="shared" si="6"/>
        <v>5889.2</v>
      </c>
    </row>
    <row r="64" spans="1:9" ht="27.95" customHeight="1" x14ac:dyDescent="0.25">
      <c r="A64" s="30">
        <f t="shared" si="7"/>
        <v>44</v>
      </c>
      <c r="B64" s="36" t="s">
        <v>118</v>
      </c>
      <c r="C64" s="81">
        <f>251.87*1.04</f>
        <v>261.94479999999999</v>
      </c>
      <c r="D64" s="79">
        <v>15.2</v>
      </c>
      <c r="E64" s="79">
        <v>15.2</v>
      </c>
      <c r="F64" s="75">
        <f t="shared" si="5"/>
        <v>3981.5609599999998</v>
      </c>
      <c r="G64" s="75">
        <v>250</v>
      </c>
      <c r="H64" s="75">
        <v>1210.0899999999999</v>
      </c>
      <c r="I64" s="75">
        <f t="shared" si="6"/>
        <v>5441.6509599999999</v>
      </c>
    </row>
    <row r="65" spans="1:9" ht="27.95" customHeight="1" x14ac:dyDescent="0.25">
      <c r="A65" s="30">
        <f t="shared" si="7"/>
        <v>45</v>
      </c>
      <c r="B65" s="36" t="s">
        <v>120</v>
      </c>
      <c r="C65" s="81">
        <f>251.87*1.04</f>
        <v>261.94479999999999</v>
      </c>
      <c r="D65" s="79">
        <v>15.2</v>
      </c>
      <c r="E65" s="79">
        <v>15.2</v>
      </c>
      <c r="F65" s="75">
        <f t="shared" si="5"/>
        <v>3981.5609599999998</v>
      </c>
      <c r="G65" s="75">
        <v>250</v>
      </c>
      <c r="H65" s="75">
        <v>1037.22</v>
      </c>
      <c r="I65" s="75">
        <f t="shared" si="6"/>
        <v>5268.7809600000001</v>
      </c>
    </row>
    <row r="66" spans="1:9" ht="27.95" customHeight="1" x14ac:dyDescent="0.25">
      <c r="A66" s="30">
        <f t="shared" si="7"/>
        <v>46</v>
      </c>
      <c r="B66" s="36" t="s">
        <v>122</v>
      </c>
      <c r="C66" s="81">
        <f>251.87*1.04</f>
        <v>261.94479999999999</v>
      </c>
      <c r="D66" s="79">
        <v>15.2</v>
      </c>
      <c r="E66" s="79">
        <v>15.2</v>
      </c>
      <c r="F66" s="75">
        <f t="shared" si="5"/>
        <v>3981.5609599999998</v>
      </c>
      <c r="G66" s="75">
        <v>250</v>
      </c>
      <c r="H66" s="75">
        <v>1037.22</v>
      </c>
      <c r="I66" s="75">
        <f t="shared" si="6"/>
        <v>5268.7809600000001</v>
      </c>
    </row>
    <row r="67" spans="1:9" ht="27.95" customHeight="1" x14ac:dyDescent="0.25">
      <c r="A67" s="30">
        <f t="shared" si="7"/>
        <v>47</v>
      </c>
      <c r="B67" s="36" t="s">
        <v>124</v>
      </c>
      <c r="C67" s="81">
        <f>251.87*1.04</f>
        <v>261.94479999999999</v>
      </c>
      <c r="D67" s="79">
        <v>15.2</v>
      </c>
      <c r="E67" s="79">
        <v>15.2</v>
      </c>
      <c r="F67" s="75">
        <f t="shared" si="5"/>
        <v>3981.5609599999998</v>
      </c>
      <c r="G67" s="75">
        <v>250</v>
      </c>
      <c r="H67" s="75">
        <v>1037.22</v>
      </c>
      <c r="I67" s="75">
        <f t="shared" si="6"/>
        <v>5268.7809600000001</v>
      </c>
    </row>
    <row r="68" spans="1:9" ht="27.95" customHeight="1" x14ac:dyDescent="0.25">
      <c r="A68" s="30">
        <f t="shared" si="7"/>
        <v>48</v>
      </c>
      <c r="B68" s="36" t="s">
        <v>126</v>
      </c>
      <c r="C68" s="81">
        <f>319.39*1.04</f>
        <v>332.16559999999998</v>
      </c>
      <c r="D68" s="79">
        <v>15.2</v>
      </c>
      <c r="E68" s="79">
        <v>15.2</v>
      </c>
      <c r="F68" s="75">
        <v>0</v>
      </c>
      <c r="G68" s="75">
        <v>0</v>
      </c>
      <c r="H68" s="75">
        <v>0</v>
      </c>
      <c r="I68" s="75">
        <f t="shared" si="6"/>
        <v>0</v>
      </c>
    </row>
    <row r="69" spans="1:9" ht="27.95" customHeight="1" x14ac:dyDescent="0.25">
      <c r="A69" s="30">
        <f t="shared" si="7"/>
        <v>49</v>
      </c>
      <c r="B69" s="48" t="s">
        <v>128</v>
      </c>
      <c r="C69" s="81">
        <f>319.39*1.04</f>
        <v>332.16559999999998</v>
      </c>
      <c r="D69" s="79">
        <v>15.2</v>
      </c>
      <c r="E69" s="79">
        <v>15.2</v>
      </c>
      <c r="F69" s="75">
        <f>C69*D69</f>
        <v>5048.9171199999992</v>
      </c>
      <c r="G69" s="75"/>
      <c r="H69" s="75">
        <v>0</v>
      </c>
      <c r="I69" s="75">
        <f t="shared" si="6"/>
        <v>5048.9171199999992</v>
      </c>
    </row>
    <row r="70" spans="1:9" ht="27.95" customHeight="1" x14ac:dyDescent="0.25">
      <c r="A70" s="30">
        <f t="shared" si="7"/>
        <v>50</v>
      </c>
      <c r="B70" s="36" t="s">
        <v>130</v>
      </c>
      <c r="C70" s="81">
        <f>319.39*1.04</f>
        <v>332.16559999999998</v>
      </c>
      <c r="D70" s="79">
        <v>15.2</v>
      </c>
      <c r="E70" s="79">
        <v>15.2</v>
      </c>
      <c r="F70" s="75">
        <f>C70*D70</f>
        <v>5048.9171199999992</v>
      </c>
      <c r="G70" s="75">
        <v>250</v>
      </c>
      <c r="H70" s="75">
        <v>691.48</v>
      </c>
      <c r="I70" s="75">
        <f t="shared" si="6"/>
        <v>5990.3971199999996</v>
      </c>
    </row>
    <row r="71" spans="1:9" ht="27.95" customHeight="1" x14ac:dyDescent="0.25">
      <c r="A71" s="30">
        <f t="shared" si="7"/>
        <v>51</v>
      </c>
      <c r="B71" s="36" t="s">
        <v>132</v>
      </c>
      <c r="C71" s="81">
        <f>186.91*1.04</f>
        <v>194.38640000000001</v>
      </c>
      <c r="D71" s="79">
        <v>15.2</v>
      </c>
      <c r="E71" s="79">
        <v>15.2</v>
      </c>
      <c r="F71" s="75">
        <f>C71*D71</f>
        <v>2954.67328</v>
      </c>
      <c r="G71" s="75"/>
      <c r="H71" s="75">
        <v>518.61</v>
      </c>
      <c r="I71" s="75">
        <f t="shared" si="6"/>
        <v>3473.2832800000001</v>
      </c>
    </row>
    <row r="72" spans="1:9" ht="27.95" customHeight="1" x14ac:dyDescent="0.25">
      <c r="A72" s="30"/>
      <c r="B72" s="23" t="s">
        <v>133</v>
      </c>
      <c r="C72" s="81"/>
      <c r="D72" s="79"/>
      <c r="E72" s="79"/>
      <c r="F72" s="75"/>
      <c r="G72" s="75"/>
      <c r="H72" s="75"/>
      <c r="I72" s="75"/>
    </row>
    <row r="73" spans="1:9" ht="27.95" customHeight="1" x14ac:dyDescent="0.25">
      <c r="A73" s="30">
        <v>52</v>
      </c>
      <c r="B73" s="36" t="s">
        <v>135</v>
      </c>
      <c r="C73" s="81">
        <f>410</f>
        <v>410</v>
      </c>
      <c r="D73" s="79">
        <v>15.2</v>
      </c>
      <c r="E73" s="79">
        <v>15.2</v>
      </c>
      <c r="F73" s="75">
        <f>C73*D73</f>
        <v>6232</v>
      </c>
      <c r="G73" s="75"/>
      <c r="H73" s="75">
        <v>518.61</v>
      </c>
      <c r="I73" s="75">
        <f>F73+H73+G73</f>
        <v>6750.61</v>
      </c>
    </row>
    <row r="74" spans="1:9" ht="27.95" customHeight="1" x14ac:dyDescent="0.25">
      <c r="A74" s="30">
        <f t="shared" ref="A74:A79" si="8">A73+1</f>
        <v>53</v>
      </c>
      <c r="B74" s="36" t="s">
        <v>137</v>
      </c>
      <c r="C74" s="81">
        <f>261.98*1.04</f>
        <v>272.45920000000001</v>
      </c>
      <c r="D74" s="79">
        <v>15.2</v>
      </c>
      <c r="E74" s="79">
        <v>15.2</v>
      </c>
      <c r="F74" s="75">
        <v>3982.16</v>
      </c>
      <c r="G74" s="75">
        <v>250</v>
      </c>
      <c r="H74" s="75">
        <v>1037.22</v>
      </c>
      <c r="I74" s="75">
        <f t="shared" ref="I74:I79" si="9">F74+H74+G74</f>
        <v>5269.38</v>
      </c>
    </row>
    <row r="75" spans="1:9" ht="27.95" customHeight="1" x14ac:dyDescent="0.25">
      <c r="A75" s="30">
        <f t="shared" si="8"/>
        <v>54</v>
      </c>
      <c r="B75" s="36" t="s">
        <v>139</v>
      </c>
      <c r="C75" s="81">
        <f>251.87*1.04</f>
        <v>261.94479999999999</v>
      </c>
      <c r="D75" s="79">
        <v>15.2</v>
      </c>
      <c r="E75" s="79">
        <v>15.2</v>
      </c>
      <c r="F75" s="75">
        <f>C75*D75</f>
        <v>3981.5609599999998</v>
      </c>
      <c r="G75" s="75">
        <v>250</v>
      </c>
      <c r="H75" s="75">
        <v>1210.0899999999999</v>
      </c>
      <c r="I75" s="75">
        <f t="shared" si="9"/>
        <v>5441.6509599999999</v>
      </c>
    </row>
    <row r="76" spans="1:9" ht="27.95" customHeight="1" x14ac:dyDescent="0.25">
      <c r="A76" s="30">
        <f t="shared" si="8"/>
        <v>55</v>
      </c>
      <c r="B76" s="43" t="s">
        <v>141</v>
      </c>
      <c r="C76" s="81">
        <f>269.11*1.04</f>
        <v>279.87440000000004</v>
      </c>
      <c r="D76" s="30">
        <v>15.2</v>
      </c>
      <c r="E76" s="79">
        <v>15.2</v>
      </c>
      <c r="F76" s="75">
        <f>C76*D76</f>
        <v>4254.0908800000007</v>
      </c>
      <c r="G76" s="75">
        <v>250</v>
      </c>
      <c r="H76" s="75">
        <v>518.61</v>
      </c>
      <c r="I76" s="75">
        <f t="shared" si="9"/>
        <v>5022.7008800000003</v>
      </c>
    </row>
    <row r="77" spans="1:9" ht="27.95" customHeight="1" x14ac:dyDescent="0.25">
      <c r="A77" s="30">
        <f t="shared" si="8"/>
        <v>56</v>
      </c>
      <c r="B77" s="36" t="s">
        <v>143</v>
      </c>
      <c r="C77" s="81">
        <f>251.87*1.04</f>
        <v>261.94479999999999</v>
      </c>
      <c r="D77" s="79">
        <v>15.2</v>
      </c>
      <c r="E77" s="79">
        <v>15.2</v>
      </c>
      <c r="F77" s="75">
        <f>C77*D77</f>
        <v>3981.5609599999998</v>
      </c>
      <c r="G77" s="75">
        <v>250</v>
      </c>
      <c r="H77" s="75">
        <v>1037.22</v>
      </c>
      <c r="I77" s="75">
        <f t="shared" si="9"/>
        <v>5268.7809600000001</v>
      </c>
    </row>
    <row r="78" spans="1:9" ht="27.95" customHeight="1" x14ac:dyDescent="0.25">
      <c r="A78" s="30">
        <f t="shared" si="8"/>
        <v>57</v>
      </c>
      <c r="B78" s="36" t="s">
        <v>145</v>
      </c>
      <c r="C78" s="81">
        <f>251.87*1.04</f>
        <v>261.94479999999999</v>
      </c>
      <c r="D78" s="79">
        <v>15.2</v>
      </c>
      <c r="E78" s="79">
        <v>15.2</v>
      </c>
      <c r="F78" s="75">
        <f>C78*D78</f>
        <v>3981.5609599999998</v>
      </c>
      <c r="G78" s="75">
        <v>250</v>
      </c>
      <c r="H78" s="75">
        <v>864.35</v>
      </c>
      <c r="I78" s="75">
        <f t="shared" si="9"/>
        <v>5095.9109600000002</v>
      </c>
    </row>
    <row r="79" spans="1:9" ht="27.95" customHeight="1" x14ac:dyDescent="0.25">
      <c r="A79" s="30">
        <f t="shared" si="8"/>
        <v>58</v>
      </c>
      <c r="B79" s="36" t="s">
        <v>147</v>
      </c>
      <c r="C79" s="81">
        <f>366.8*1.04</f>
        <v>381.47200000000004</v>
      </c>
      <c r="D79" s="79">
        <v>15.2</v>
      </c>
      <c r="E79" s="79">
        <v>15.2</v>
      </c>
      <c r="F79" s="75">
        <f>C79*D79</f>
        <v>5798.3744000000006</v>
      </c>
      <c r="G79" s="75">
        <v>250</v>
      </c>
      <c r="H79" s="75">
        <v>1037.22</v>
      </c>
      <c r="I79" s="75">
        <f t="shared" si="9"/>
        <v>7085.5944000000009</v>
      </c>
    </row>
    <row r="80" spans="1:9" ht="27.95" customHeight="1" x14ac:dyDescent="0.25">
      <c r="A80" s="30"/>
      <c r="B80" s="53" t="s">
        <v>148</v>
      </c>
      <c r="C80" s="81"/>
      <c r="D80" s="84"/>
      <c r="E80" s="79"/>
      <c r="F80" s="85"/>
      <c r="G80" s="85"/>
      <c r="H80" s="75"/>
      <c r="I80" s="75"/>
    </row>
    <row r="81" spans="1:9" ht="27.95" customHeight="1" x14ac:dyDescent="0.25">
      <c r="A81" s="30">
        <v>59</v>
      </c>
      <c r="B81" s="43" t="s">
        <v>150</v>
      </c>
      <c r="C81" s="81">
        <f>440</f>
        <v>440</v>
      </c>
      <c r="D81" s="67">
        <v>15.2</v>
      </c>
      <c r="E81" s="79">
        <v>15.2</v>
      </c>
      <c r="F81" s="75">
        <f>C81*D81</f>
        <v>6688</v>
      </c>
      <c r="G81" s="75">
        <v>250</v>
      </c>
      <c r="H81" s="75">
        <v>0</v>
      </c>
      <c r="I81" s="75">
        <f>F81+H81+G81</f>
        <v>6938</v>
      </c>
    </row>
    <row r="82" spans="1:9" ht="27.95" customHeight="1" x14ac:dyDescent="0.25">
      <c r="A82" s="30">
        <v>60</v>
      </c>
      <c r="B82" s="57" t="s">
        <v>152</v>
      </c>
      <c r="C82" s="81">
        <f>305.88*1.04</f>
        <v>318.11520000000002</v>
      </c>
      <c r="D82" s="67">
        <v>15.2</v>
      </c>
      <c r="E82" s="79">
        <v>15.2</v>
      </c>
      <c r="F82" s="75">
        <f>C82*D82</f>
        <v>4835.3510400000005</v>
      </c>
      <c r="G82" s="75"/>
      <c r="H82" s="75">
        <v>518.25</v>
      </c>
      <c r="I82" s="75">
        <f>F82+H82+G82</f>
        <v>5353.6010400000005</v>
      </c>
    </row>
    <row r="83" spans="1:9" ht="27.95" customHeight="1" x14ac:dyDescent="0.25">
      <c r="A83" s="30">
        <v>61</v>
      </c>
      <c r="B83" s="57" t="s">
        <v>154</v>
      </c>
      <c r="C83" s="81">
        <f>336.47*1.04</f>
        <v>349.92880000000002</v>
      </c>
      <c r="D83" s="79">
        <v>15.2</v>
      </c>
      <c r="E83" s="79">
        <v>15.2</v>
      </c>
      <c r="F83" s="75">
        <f>C83*D83</f>
        <v>5318.9177600000003</v>
      </c>
      <c r="G83" s="75"/>
      <c r="H83" s="75">
        <v>518.61</v>
      </c>
      <c r="I83" s="75">
        <f>F83+H83+G83</f>
        <v>5837.5277599999999</v>
      </c>
    </row>
    <row r="84" spans="1:9" ht="27.95" customHeight="1" x14ac:dyDescent="0.25">
      <c r="A84" s="30">
        <v>62</v>
      </c>
      <c r="B84" s="57" t="s">
        <v>311</v>
      </c>
      <c r="C84" s="81">
        <f>315*1.04</f>
        <v>327.60000000000002</v>
      </c>
      <c r="D84" s="79">
        <v>15.2</v>
      </c>
      <c r="E84" s="79">
        <v>15.2</v>
      </c>
      <c r="F84" s="75">
        <f>C84*D84</f>
        <v>4979.5200000000004</v>
      </c>
      <c r="G84" s="75"/>
      <c r="H84" s="75">
        <v>0</v>
      </c>
      <c r="I84" s="75">
        <f>F84+H84+G84</f>
        <v>4979.5200000000004</v>
      </c>
    </row>
    <row r="85" spans="1:9" ht="27.95" customHeight="1" x14ac:dyDescent="0.25">
      <c r="A85" s="30"/>
      <c r="B85" s="53" t="s">
        <v>155</v>
      </c>
      <c r="C85" s="81"/>
      <c r="D85" s="67"/>
      <c r="E85" s="79"/>
      <c r="F85" s="75"/>
      <c r="G85" s="75"/>
      <c r="H85" s="75"/>
      <c r="I85" s="75"/>
    </row>
    <row r="86" spans="1:9" ht="27.95" customHeight="1" x14ac:dyDescent="0.25">
      <c r="A86" s="30">
        <v>63</v>
      </c>
      <c r="B86" s="43" t="s">
        <v>157</v>
      </c>
      <c r="C86" s="81">
        <f>388</f>
        <v>388</v>
      </c>
      <c r="D86" s="79">
        <v>15.2</v>
      </c>
      <c r="E86" s="79">
        <v>15.2</v>
      </c>
      <c r="F86" s="75">
        <f>C86*D86</f>
        <v>5897.5999999999995</v>
      </c>
      <c r="G86" s="75">
        <v>250</v>
      </c>
      <c r="H86" s="75">
        <v>0</v>
      </c>
      <c r="I86" s="75">
        <f>F86+H86+G86</f>
        <v>6147.5999999999995</v>
      </c>
    </row>
    <row r="87" spans="1:9" ht="27.95" customHeight="1" x14ac:dyDescent="0.25">
      <c r="A87" s="30"/>
      <c r="B87" s="23" t="s">
        <v>158</v>
      </c>
      <c r="C87" s="81"/>
      <c r="D87" s="79"/>
      <c r="E87" s="79"/>
      <c r="F87" s="75"/>
      <c r="G87" s="75"/>
      <c r="H87" s="75"/>
      <c r="I87" s="75"/>
    </row>
    <row r="88" spans="1:9" ht="22.5" customHeight="1" x14ac:dyDescent="0.3">
      <c r="A88" s="3">
        <v>64</v>
      </c>
      <c r="B88" s="39" t="s">
        <v>160</v>
      </c>
      <c r="C88" s="81">
        <f>410</f>
        <v>410</v>
      </c>
      <c r="D88" s="79">
        <v>15.2</v>
      </c>
      <c r="E88" s="79">
        <v>15.2</v>
      </c>
      <c r="F88" s="75">
        <f>C88*D88</f>
        <v>6232</v>
      </c>
      <c r="G88" s="75">
        <v>250</v>
      </c>
      <c r="H88" s="75">
        <v>0</v>
      </c>
      <c r="I88" s="75">
        <f>F88+H88+G88</f>
        <v>6482</v>
      </c>
    </row>
    <row r="89" spans="1:9" ht="27.95" customHeight="1" x14ac:dyDescent="0.25">
      <c r="A89" s="3">
        <v>65</v>
      </c>
      <c r="B89" s="36" t="s">
        <v>164</v>
      </c>
      <c r="C89" s="81">
        <f>280</f>
        <v>280</v>
      </c>
      <c r="D89" s="79">
        <v>15.2</v>
      </c>
      <c r="E89" s="79">
        <v>15.2</v>
      </c>
      <c r="F89" s="75">
        <f>C89*D89</f>
        <v>4256</v>
      </c>
      <c r="G89" s="75">
        <v>250</v>
      </c>
      <c r="H89" s="75">
        <v>864.35</v>
      </c>
      <c r="I89" s="75">
        <f>F89+H89+G89</f>
        <v>5370.35</v>
      </c>
    </row>
    <row r="90" spans="1:9" ht="27.95" customHeight="1" x14ac:dyDescent="0.25">
      <c r="A90" s="3">
        <f>A89+1</f>
        <v>66</v>
      </c>
      <c r="B90" s="48" t="s">
        <v>166</v>
      </c>
      <c r="C90" s="81">
        <f>318.76*1.04</f>
        <v>331.5104</v>
      </c>
      <c r="D90" s="79">
        <v>15.2</v>
      </c>
      <c r="E90" s="79">
        <v>15.2</v>
      </c>
      <c r="F90" s="66">
        <f>C90*D90</f>
        <v>5038.9580799999994</v>
      </c>
      <c r="G90" s="66">
        <v>250</v>
      </c>
      <c r="H90" s="75">
        <v>0</v>
      </c>
      <c r="I90" s="75">
        <f>F90+H90+G90</f>
        <v>5288.9580799999994</v>
      </c>
    </row>
    <row r="91" spans="1:9" ht="27.95" customHeight="1" x14ac:dyDescent="0.25">
      <c r="A91" s="3">
        <f>A90+1</f>
        <v>67</v>
      </c>
      <c r="B91" s="48" t="s">
        <v>168</v>
      </c>
      <c r="C91" s="81">
        <f>316.18*1.04</f>
        <v>328.8272</v>
      </c>
      <c r="D91" s="79">
        <v>15.2</v>
      </c>
      <c r="E91" s="79">
        <v>15.2</v>
      </c>
      <c r="F91" s="66">
        <f>C91*D91</f>
        <v>4998.1734399999996</v>
      </c>
      <c r="G91" s="66">
        <v>250</v>
      </c>
      <c r="H91" s="75">
        <v>518.61</v>
      </c>
      <c r="I91" s="75">
        <f>F91+H91+G91</f>
        <v>5766.7834399999992</v>
      </c>
    </row>
    <row r="92" spans="1:9" ht="27.95" customHeight="1" x14ac:dyDescent="0.25">
      <c r="A92" s="3">
        <f>A91+1</f>
        <v>68</v>
      </c>
      <c r="B92" s="36" t="s">
        <v>170</v>
      </c>
      <c r="C92" s="81">
        <f>280</f>
        <v>280</v>
      </c>
      <c r="D92" s="79">
        <v>15.2</v>
      </c>
      <c r="E92" s="79">
        <v>15.2</v>
      </c>
      <c r="F92" s="75">
        <f>C92*D92</f>
        <v>4256</v>
      </c>
      <c r="G92" s="75">
        <v>250</v>
      </c>
      <c r="H92" s="75">
        <v>1037.22</v>
      </c>
      <c r="I92" s="75">
        <f>F92+H92+G92</f>
        <v>5543.22</v>
      </c>
    </row>
    <row r="93" spans="1:9" ht="27.95" customHeight="1" x14ac:dyDescent="0.25">
      <c r="A93" s="30"/>
      <c r="B93" s="23" t="s">
        <v>171</v>
      </c>
      <c r="C93" s="81"/>
      <c r="D93" s="79"/>
      <c r="E93" s="79"/>
      <c r="F93" s="75"/>
      <c r="G93" s="75"/>
      <c r="H93" s="75"/>
      <c r="I93" s="75"/>
    </row>
    <row r="94" spans="1:9" ht="27.95" customHeight="1" x14ac:dyDescent="0.25">
      <c r="A94" s="30">
        <v>70</v>
      </c>
      <c r="B94" s="36" t="s">
        <v>173</v>
      </c>
      <c r="C94" s="81">
        <f>410</f>
        <v>410</v>
      </c>
      <c r="D94" s="79">
        <v>15.2</v>
      </c>
      <c r="E94" s="79">
        <v>15.2</v>
      </c>
      <c r="F94" s="75">
        <f t="shared" ref="F94:F115" si="10">C94*D94</f>
        <v>6232</v>
      </c>
      <c r="G94" s="75">
        <v>250</v>
      </c>
      <c r="H94" s="75">
        <v>0</v>
      </c>
      <c r="I94" s="75">
        <f>F94+H94+G94</f>
        <v>6482</v>
      </c>
    </row>
    <row r="95" spans="1:9" ht="27.95" customHeight="1" x14ac:dyDescent="0.25">
      <c r="A95" s="30">
        <f t="shared" ref="A95:A148" si="11">A94+1</f>
        <v>71</v>
      </c>
      <c r="B95" s="36" t="s">
        <v>175</v>
      </c>
      <c r="C95" s="81">
        <f>269.11*1.04</f>
        <v>279.87440000000004</v>
      </c>
      <c r="D95" s="79">
        <v>15.2</v>
      </c>
      <c r="E95" s="79">
        <v>15.2</v>
      </c>
      <c r="F95" s="75">
        <f t="shared" si="10"/>
        <v>4254.0908800000007</v>
      </c>
      <c r="G95" s="75">
        <v>250</v>
      </c>
      <c r="H95" s="75">
        <v>1037.22</v>
      </c>
      <c r="I95" s="75">
        <f t="shared" ref="I95:I103" si="12">F95+H95+G95</f>
        <v>5541.3108800000009</v>
      </c>
    </row>
    <row r="96" spans="1:9" ht="27.95" customHeight="1" x14ac:dyDescent="0.25">
      <c r="A96" s="30">
        <f t="shared" si="11"/>
        <v>72</v>
      </c>
      <c r="B96" s="36" t="s">
        <v>177</v>
      </c>
      <c r="C96" s="81">
        <f t="shared" ref="C96:C103" si="13">269.11*1.04</f>
        <v>279.87440000000004</v>
      </c>
      <c r="D96" s="79">
        <v>15.2</v>
      </c>
      <c r="E96" s="79">
        <v>15.2</v>
      </c>
      <c r="F96" s="75">
        <f t="shared" si="10"/>
        <v>4254.0908800000007</v>
      </c>
      <c r="G96" s="75">
        <v>250</v>
      </c>
      <c r="H96" s="75">
        <v>1210.0899999999999</v>
      </c>
      <c r="I96" s="75">
        <f t="shared" si="12"/>
        <v>5714.1808800000008</v>
      </c>
    </row>
    <row r="97" spans="1:9" ht="27.95" customHeight="1" x14ac:dyDescent="0.25">
      <c r="A97" s="30">
        <f t="shared" si="11"/>
        <v>73</v>
      </c>
      <c r="B97" s="36" t="s">
        <v>179</v>
      </c>
      <c r="C97" s="81">
        <f t="shared" si="13"/>
        <v>279.87440000000004</v>
      </c>
      <c r="D97" s="79">
        <v>15.2</v>
      </c>
      <c r="E97" s="79">
        <v>15.2</v>
      </c>
      <c r="F97" s="75">
        <f t="shared" si="10"/>
        <v>4254.0908800000007</v>
      </c>
      <c r="G97" s="75">
        <v>250</v>
      </c>
      <c r="H97" s="75">
        <v>864.35</v>
      </c>
      <c r="I97" s="75">
        <f t="shared" si="12"/>
        <v>5368.440880000001</v>
      </c>
    </row>
    <row r="98" spans="1:9" ht="27.95" customHeight="1" x14ac:dyDescent="0.25">
      <c r="A98" s="30">
        <f t="shared" si="11"/>
        <v>74</v>
      </c>
      <c r="B98" s="36" t="s">
        <v>181</v>
      </c>
      <c r="C98" s="81">
        <f t="shared" si="13"/>
        <v>279.87440000000004</v>
      </c>
      <c r="D98" s="79">
        <v>15.2</v>
      </c>
      <c r="E98" s="79">
        <v>15.2</v>
      </c>
      <c r="F98" s="75">
        <f t="shared" si="10"/>
        <v>4254.0908800000007</v>
      </c>
      <c r="G98" s="75">
        <v>250</v>
      </c>
      <c r="H98" s="75">
        <v>0</v>
      </c>
      <c r="I98" s="75">
        <f t="shared" si="12"/>
        <v>4504.0908800000007</v>
      </c>
    </row>
    <row r="99" spans="1:9" ht="27.95" customHeight="1" x14ac:dyDescent="0.25">
      <c r="A99" s="30">
        <f t="shared" si="11"/>
        <v>75</v>
      </c>
      <c r="B99" s="36" t="s">
        <v>183</v>
      </c>
      <c r="C99" s="81">
        <f t="shared" si="13"/>
        <v>279.87440000000004</v>
      </c>
      <c r="D99" s="79">
        <v>15.2</v>
      </c>
      <c r="E99" s="79">
        <v>15.2</v>
      </c>
      <c r="F99" s="75">
        <f t="shared" si="10"/>
        <v>4254.0908800000007</v>
      </c>
      <c r="G99" s="75">
        <v>250</v>
      </c>
      <c r="H99" s="75">
        <v>1037.22</v>
      </c>
      <c r="I99" s="75">
        <f t="shared" si="12"/>
        <v>5541.3108800000009</v>
      </c>
    </row>
    <row r="100" spans="1:9" ht="27.95" customHeight="1" x14ac:dyDescent="0.25">
      <c r="A100" s="30">
        <f t="shared" si="11"/>
        <v>76</v>
      </c>
      <c r="B100" s="36" t="s">
        <v>185</v>
      </c>
      <c r="C100" s="81">
        <f t="shared" si="13"/>
        <v>279.87440000000004</v>
      </c>
      <c r="D100" s="79">
        <v>15.2</v>
      </c>
      <c r="E100" s="79">
        <v>15.2</v>
      </c>
      <c r="F100" s="75">
        <f t="shared" si="10"/>
        <v>4254.0908800000007</v>
      </c>
      <c r="G100" s="75">
        <v>250</v>
      </c>
      <c r="H100" s="75">
        <v>1037.22</v>
      </c>
      <c r="I100" s="75">
        <f t="shared" si="12"/>
        <v>5541.3108800000009</v>
      </c>
    </row>
    <row r="101" spans="1:9" ht="27.95" customHeight="1" x14ac:dyDescent="0.25">
      <c r="A101" s="30">
        <f t="shared" si="11"/>
        <v>77</v>
      </c>
      <c r="B101" s="36" t="s">
        <v>187</v>
      </c>
      <c r="C101" s="81">
        <f t="shared" si="13"/>
        <v>279.87440000000004</v>
      </c>
      <c r="D101" s="79">
        <v>15.2</v>
      </c>
      <c r="E101" s="79">
        <v>15.2</v>
      </c>
      <c r="F101" s="75">
        <f t="shared" si="10"/>
        <v>4254.0908800000007</v>
      </c>
      <c r="G101" s="75">
        <v>250</v>
      </c>
      <c r="H101" s="75">
        <v>691.48</v>
      </c>
      <c r="I101" s="75">
        <f t="shared" si="12"/>
        <v>5195.5708800000011</v>
      </c>
    </row>
    <row r="102" spans="1:9" ht="27.95" customHeight="1" x14ac:dyDescent="0.25">
      <c r="A102" s="30">
        <f t="shared" si="11"/>
        <v>78</v>
      </c>
      <c r="B102" s="36" t="s">
        <v>189</v>
      </c>
      <c r="C102" s="81">
        <f t="shared" si="13"/>
        <v>279.87440000000004</v>
      </c>
      <c r="D102" s="79">
        <v>15.2</v>
      </c>
      <c r="E102" s="79">
        <v>15.2</v>
      </c>
      <c r="F102" s="75">
        <f t="shared" si="10"/>
        <v>4254.0908800000007</v>
      </c>
      <c r="G102" s="75">
        <v>250</v>
      </c>
      <c r="H102" s="75">
        <v>1037.22</v>
      </c>
      <c r="I102" s="75">
        <f t="shared" si="12"/>
        <v>5541.3108800000009</v>
      </c>
    </row>
    <row r="103" spans="1:9" ht="27.95" customHeight="1" x14ac:dyDescent="0.25">
      <c r="A103" s="30">
        <f t="shared" si="11"/>
        <v>79</v>
      </c>
      <c r="B103" s="36" t="s">
        <v>191</v>
      </c>
      <c r="C103" s="81">
        <f t="shared" si="13"/>
        <v>279.87440000000004</v>
      </c>
      <c r="D103" s="79">
        <v>15.2</v>
      </c>
      <c r="E103" s="79">
        <v>15.2</v>
      </c>
      <c r="F103" s="75">
        <f t="shared" si="10"/>
        <v>4254.0908800000007</v>
      </c>
      <c r="G103" s="75">
        <v>250</v>
      </c>
      <c r="H103" s="75">
        <v>864.35</v>
      </c>
      <c r="I103" s="75">
        <f t="shared" si="12"/>
        <v>5368.440880000001</v>
      </c>
    </row>
    <row r="104" spans="1:9" ht="27.95" customHeight="1" x14ac:dyDescent="0.25">
      <c r="A104" s="30">
        <f t="shared" si="11"/>
        <v>80</v>
      </c>
      <c r="B104" s="36" t="s">
        <v>193</v>
      </c>
      <c r="C104" s="81">
        <f>253</f>
        <v>253</v>
      </c>
      <c r="D104" s="79">
        <v>15.2</v>
      </c>
      <c r="E104" s="79">
        <v>15.2</v>
      </c>
      <c r="F104" s="75">
        <f t="shared" si="10"/>
        <v>3845.6</v>
      </c>
      <c r="G104" s="75">
        <v>250</v>
      </c>
      <c r="H104" s="75">
        <v>1037.22</v>
      </c>
      <c r="I104" s="75">
        <f>F104+H104+G104</f>
        <v>5132.82</v>
      </c>
    </row>
    <row r="105" spans="1:9" ht="27.95" customHeight="1" x14ac:dyDescent="0.25">
      <c r="A105" s="30">
        <f t="shared" si="11"/>
        <v>81</v>
      </c>
      <c r="B105" s="36" t="s">
        <v>195</v>
      </c>
      <c r="C105" s="81">
        <f>137.01*1.04</f>
        <v>142.49039999999999</v>
      </c>
      <c r="D105" s="79">
        <v>15.2</v>
      </c>
      <c r="E105" s="79">
        <v>15.2</v>
      </c>
      <c r="F105" s="75">
        <f t="shared" si="10"/>
        <v>2165.8540799999996</v>
      </c>
      <c r="G105" s="75">
        <v>250</v>
      </c>
      <c r="H105" s="75">
        <v>1037.22</v>
      </c>
      <c r="I105" s="75">
        <f t="shared" ref="I105:I115" si="14">F105+H105+G105</f>
        <v>3453.0740799999994</v>
      </c>
    </row>
    <row r="106" spans="1:9" ht="27.95" customHeight="1" x14ac:dyDescent="0.25">
      <c r="A106" s="30">
        <f t="shared" si="11"/>
        <v>82</v>
      </c>
      <c r="B106" s="36" t="s">
        <v>197</v>
      </c>
      <c r="C106" s="81">
        <v>253</v>
      </c>
      <c r="D106" s="79">
        <v>15.2</v>
      </c>
      <c r="E106" s="79">
        <v>15.2</v>
      </c>
      <c r="F106" s="75">
        <f t="shared" si="10"/>
        <v>3845.6</v>
      </c>
      <c r="G106" s="75">
        <v>250</v>
      </c>
      <c r="H106" s="75">
        <v>1037.22</v>
      </c>
      <c r="I106" s="75">
        <f t="shared" si="14"/>
        <v>5132.82</v>
      </c>
    </row>
    <row r="107" spans="1:9" ht="27.95" customHeight="1" x14ac:dyDescent="0.25">
      <c r="A107" s="30">
        <f t="shared" si="11"/>
        <v>83</v>
      </c>
      <c r="B107" s="36" t="s">
        <v>199</v>
      </c>
      <c r="C107" s="81">
        <v>253</v>
      </c>
      <c r="D107" s="79">
        <v>15.2</v>
      </c>
      <c r="E107" s="79">
        <v>15.2</v>
      </c>
      <c r="F107" s="75">
        <f t="shared" si="10"/>
        <v>3845.6</v>
      </c>
      <c r="G107" s="75">
        <v>250</v>
      </c>
      <c r="H107" s="75">
        <v>864.35</v>
      </c>
      <c r="I107" s="75">
        <f t="shared" si="14"/>
        <v>4959.95</v>
      </c>
    </row>
    <row r="108" spans="1:9" ht="27.95" customHeight="1" x14ac:dyDescent="0.25">
      <c r="A108" s="30">
        <f t="shared" si="11"/>
        <v>84</v>
      </c>
      <c r="B108" s="36" t="s">
        <v>201</v>
      </c>
      <c r="C108" s="81">
        <v>253</v>
      </c>
      <c r="D108" s="79">
        <v>15.2</v>
      </c>
      <c r="E108" s="79">
        <v>15.2</v>
      </c>
      <c r="F108" s="75">
        <f t="shared" si="10"/>
        <v>3845.6</v>
      </c>
      <c r="G108" s="75">
        <v>250</v>
      </c>
      <c r="H108" s="75">
        <v>691.48</v>
      </c>
      <c r="I108" s="75">
        <f t="shared" si="14"/>
        <v>4787.08</v>
      </c>
    </row>
    <row r="109" spans="1:9" ht="27.95" customHeight="1" x14ac:dyDescent="0.25">
      <c r="A109" s="30">
        <f t="shared" si="11"/>
        <v>85</v>
      </c>
      <c r="B109" s="36" t="s">
        <v>203</v>
      </c>
      <c r="C109" s="81">
        <f>243.27*1.04</f>
        <v>253.00080000000003</v>
      </c>
      <c r="D109" s="79">
        <v>15.2</v>
      </c>
      <c r="E109" s="79">
        <v>15.2</v>
      </c>
      <c r="F109" s="75">
        <f t="shared" si="10"/>
        <v>3845.6121600000001</v>
      </c>
      <c r="G109" s="75">
        <v>250</v>
      </c>
      <c r="H109" s="75">
        <v>864.35</v>
      </c>
      <c r="I109" s="75">
        <f t="shared" si="14"/>
        <v>4959.96216</v>
      </c>
    </row>
    <row r="110" spans="1:9" ht="27.95" customHeight="1" x14ac:dyDescent="0.25">
      <c r="A110" s="30">
        <f t="shared" si="11"/>
        <v>86</v>
      </c>
      <c r="B110" s="36" t="s">
        <v>205</v>
      </c>
      <c r="C110" s="81">
        <v>253</v>
      </c>
      <c r="D110" s="79">
        <v>15.2</v>
      </c>
      <c r="E110" s="79">
        <v>15.2</v>
      </c>
      <c r="F110" s="75">
        <f t="shared" si="10"/>
        <v>3845.6</v>
      </c>
      <c r="G110" s="75">
        <v>250</v>
      </c>
      <c r="H110" s="75">
        <v>864.35</v>
      </c>
      <c r="I110" s="75">
        <f t="shared" si="14"/>
        <v>4959.95</v>
      </c>
    </row>
    <row r="111" spans="1:9" ht="27.95" customHeight="1" x14ac:dyDescent="0.25">
      <c r="A111" s="30">
        <f t="shared" si="11"/>
        <v>87</v>
      </c>
      <c r="B111" s="36" t="s">
        <v>207</v>
      </c>
      <c r="C111" s="81">
        <v>253</v>
      </c>
      <c r="D111" s="79">
        <v>15.2</v>
      </c>
      <c r="E111" s="79">
        <v>15.2</v>
      </c>
      <c r="F111" s="75">
        <f t="shared" si="10"/>
        <v>3845.6</v>
      </c>
      <c r="G111" s="75"/>
      <c r="H111" s="75">
        <v>0</v>
      </c>
      <c r="I111" s="75">
        <f t="shared" si="14"/>
        <v>3845.6</v>
      </c>
    </row>
    <row r="112" spans="1:9" ht="27.95" customHeight="1" x14ac:dyDescent="0.25">
      <c r="A112" s="30">
        <f t="shared" si="11"/>
        <v>88</v>
      </c>
      <c r="B112" s="43" t="s">
        <v>209</v>
      </c>
      <c r="C112" s="81">
        <f>338.66*1.04</f>
        <v>352.20640000000003</v>
      </c>
      <c r="D112" s="79">
        <v>15.2</v>
      </c>
      <c r="E112" s="79">
        <v>15.2</v>
      </c>
      <c r="F112" s="75">
        <f t="shared" si="10"/>
        <v>5353.5372800000005</v>
      </c>
      <c r="G112" s="75">
        <v>250</v>
      </c>
      <c r="H112" s="75">
        <v>0</v>
      </c>
      <c r="I112" s="75">
        <f t="shared" si="14"/>
        <v>5603.5372800000005</v>
      </c>
    </row>
    <row r="113" spans="1:9" ht="27.95" customHeight="1" x14ac:dyDescent="0.25">
      <c r="A113" s="30">
        <f t="shared" si="11"/>
        <v>89</v>
      </c>
      <c r="B113" s="36" t="s">
        <v>211</v>
      </c>
      <c r="C113" s="81">
        <f>244.79*1.04</f>
        <v>254.58160000000001</v>
      </c>
      <c r="D113" s="79">
        <v>15.2</v>
      </c>
      <c r="E113" s="79">
        <v>15.2</v>
      </c>
      <c r="F113" s="75">
        <f t="shared" si="10"/>
        <v>3869.64032</v>
      </c>
      <c r="G113" s="75">
        <v>250</v>
      </c>
      <c r="H113" s="75">
        <v>518.61</v>
      </c>
      <c r="I113" s="75">
        <f t="shared" si="14"/>
        <v>4638.2503200000001</v>
      </c>
    </row>
    <row r="114" spans="1:9" ht="27.95" customHeight="1" x14ac:dyDescent="0.25">
      <c r="A114" s="30">
        <f>A113+1</f>
        <v>90</v>
      </c>
      <c r="B114" s="36" t="s">
        <v>213</v>
      </c>
      <c r="C114" s="81">
        <f>244.79*1.04</f>
        <v>254.58160000000001</v>
      </c>
      <c r="D114" s="79">
        <v>15.2</v>
      </c>
      <c r="E114" s="79">
        <v>15.2</v>
      </c>
      <c r="F114" s="75">
        <f t="shared" si="10"/>
        <v>3869.64032</v>
      </c>
      <c r="G114" s="75">
        <v>250</v>
      </c>
      <c r="H114" s="75">
        <v>691.48</v>
      </c>
      <c r="I114" s="75">
        <f t="shared" si="14"/>
        <v>4811.12032</v>
      </c>
    </row>
    <row r="115" spans="1:9" ht="27.95" customHeight="1" x14ac:dyDescent="0.25">
      <c r="A115" s="49">
        <f>A114+1</f>
        <v>91</v>
      </c>
      <c r="B115" s="41" t="s">
        <v>215</v>
      </c>
      <c r="C115" s="81">
        <f>244.79*1.04</f>
        <v>254.58160000000001</v>
      </c>
      <c r="D115" s="79">
        <v>15.2</v>
      </c>
      <c r="E115" s="79">
        <v>15.2</v>
      </c>
      <c r="F115" s="75">
        <f t="shared" si="10"/>
        <v>3869.64032</v>
      </c>
      <c r="G115" s="75">
        <v>250</v>
      </c>
      <c r="H115" s="75">
        <v>0</v>
      </c>
      <c r="I115" s="75">
        <f t="shared" si="14"/>
        <v>4119.6403200000004</v>
      </c>
    </row>
    <row r="116" spans="1:9" ht="27.95" customHeight="1" x14ac:dyDescent="0.25">
      <c r="A116" s="30"/>
      <c r="B116" s="23" t="s">
        <v>216</v>
      </c>
      <c r="C116" s="81"/>
      <c r="D116" s="79"/>
      <c r="E116" s="79"/>
      <c r="F116" s="75"/>
      <c r="G116" s="75"/>
      <c r="H116" s="75"/>
      <c r="I116" s="75"/>
    </row>
    <row r="117" spans="1:9" ht="21.75" customHeight="1" x14ac:dyDescent="0.3">
      <c r="A117" s="3">
        <v>92</v>
      </c>
      <c r="B117" s="82" t="s">
        <v>218</v>
      </c>
      <c r="C117" s="81">
        <v>410</v>
      </c>
      <c r="D117" s="79">
        <v>15.2</v>
      </c>
      <c r="E117" s="79">
        <v>15.2</v>
      </c>
      <c r="F117" s="75">
        <f t="shared" ref="F117:F125" si="15">C117*D117</f>
        <v>6232</v>
      </c>
      <c r="G117" s="75"/>
      <c r="H117" s="75">
        <v>0</v>
      </c>
      <c r="I117" s="75">
        <f>F117+H117+G117</f>
        <v>6232</v>
      </c>
    </row>
    <row r="118" spans="1:9" ht="27.95" customHeight="1" x14ac:dyDescent="0.25">
      <c r="A118" s="30">
        <v>93</v>
      </c>
      <c r="B118" s="36" t="s">
        <v>220</v>
      </c>
      <c r="C118" s="81">
        <f>400.07*1.04</f>
        <v>416.07280000000003</v>
      </c>
      <c r="D118" s="79">
        <v>15.2</v>
      </c>
      <c r="E118" s="79">
        <v>15.2</v>
      </c>
      <c r="F118" s="75">
        <f t="shared" si="15"/>
        <v>6324.30656</v>
      </c>
      <c r="G118" s="75">
        <v>250</v>
      </c>
      <c r="H118" s="75">
        <v>864.35</v>
      </c>
      <c r="I118" s="75">
        <f t="shared" ref="I118:I140" si="16">F118+H118+G118</f>
        <v>7438.6565600000004</v>
      </c>
    </row>
    <row r="119" spans="1:9" ht="27.95" customHeight="1" x14ac:dyDescent="0.25">
      <c r="A119" s="30">
        <f t="shared" si="11"/>
        <v>94</v>
      </c>
      <c r="B119" s="36" t="s">
        <v>222</v>
      </c>
      <c r="C119" s="81">
        <v>300</v>
      </c>
      <c r="D119" s="79">
        <v>15.2</v>
      </c>
      <c r="E119" s="79">
        <v>15.2</v>
      </c>
      <c r="F119" s="75">
        <f t="shared" si="15"/>
        <v>4560</v>
      </c>
      <c r="G119" s="75">
        <v>250</v>
      </c>
      <c r="H119" s="75">
        <v>1037.22</v>
      </c>
      <c r="I119" s="75">
        <f t="shared" si="16"/>
        <v>5847.22</v>
      </c>
    </row>
    <row r="120" spans="1:9" ht="27.95" customHeight="1" x14ac:dyDescent="0.25">
      <c r="A120" s="30">
        <f t="shared" si="11"/>
        <v>95</v>
      </c>
      <c r="B120" s="36" t="s">
        <v>224</v>
      </c>
      <c r="C120" s="81">
        <f>317.58*1.04</f>
        <v>330.28320000000002</v>
      </c>
      <c r="D120" s="79">
        <v>15.2</v>
      </c>
      <c r="E120" s="79">
        <v>15.2</v>
      </c>
      <c r="F120" s="75">
        <f t="shared" si="15"/>
        <v>5020.3046400000003</v>
      </c>
      <c r="G120" s="75"/>
      <c r="H120" s="75">
        <v>864.35</v>
      </c>
      <c r="I120" s="75">
        <f t="shared" si="16"/>
        <v>5884.6546400000007</v>
      </c>
    </row>
    <row r="121" spans="1:9" ht="27.95" customHeight="1" x14ac:dyDescent="0.25">
      <c r="A121" s="30">
        <f t="shared" si="11"/>
        <v>96</v>
      </c>
      <c r="B121" s="36" t="s">
        <v>226</v>
      </c>
      <c r="C121" s="81">
        <v>300</v>
      </c>
      <c r="D121" s="79">
        <v>15.2</v>
      </c>
      <c r="E121" s="79">
        <v>14.2</v>
      </c>
      <c r="F121" s="75">
        <f t="shared" si="15"/>
        <v>4560</v>
      </c>
      <c r="G121" s="75">
        <v>250</v>
      </c>
      <c r="H121" s="75">
        <v>691.48</v>
      </c>
      <c r="I121" s="75">
        <f t="shared" si="16"/>
        <v>5501.48</v>
      </c>
    </row>
    <row r="122" spans="1:9" ht="27.95" customHeight="1" x14ac:dyDescent="0.25">
      <c r="A122" s="30">
        <f t="shared" si="11"/>
        <v>97</v>
      </c>
      <c r="B122" s="36" t="s">
        <v>228</v>
      </c>
      <c r="C122" s="81">
        <v>300</v>
      </c>
      <c r="D122" s="79">
        <v>15.2</v>
      </c>
      <c r="E122" s="79">
        <v>15.2</v>
      </c>
      <c r="F122" s="75">
        <f t="shared" si="15"/>
        <v>4560</v>
      </c>
      <c r="G122" s="75">
        <v>250</v>
      </c>
      <c r="H122" s="75">
        <v>1037.22</v>
      </c>
      <c r="I122" s="75">
        <f t="shared" si="16"/>
        <v>5847.22</v>
      </c>
    </row>
    <row r="123" spans="1:9" ht="27.95" customHeight="1" x14ac:dyDescent="0.25">
      <c r="A123" s="30">
        <f t="shared" si="11"/>
        <v>98</v>
      </c>
      <c r="B123" s="36" t="s">
        <v>230</v>
      </c>
      <c r="C123" s="81">
        <v>300</v>
      </c>
      <c r="D123" s="79">
        <v>15.2</v>
      </c>
      <c r="E123" s="79">
        <v>15.2</v>
      </c>
      <c r="F123" s="75">
        <f t="shared" si="15"/>
        <v>4560</v>
      </c>
      <c r="G123" s="75">
        <v>250</v>
      </c>
      <c r="H123" s="75">
        <v>691.48</v>
      </c>
      <c r="I123" s="75">
        <f t="shared" si="16"/>
        <v>5501.48</v>
      </c>
    </row>
    <row r="124" spans="1:9" ht="27.95" customHeight="1" x14ac:dyDescent="0.25">
      <c r="A124" s="30">
        <f t="shared" si="11"/>
        <v>99</v>
      </c>
      <c r="B124" s="36" t="s">
        <v>232</v>
      </c>
      <c r="C124" s="81">
        <v>300</v>
      </c>
      <c r="D124" s="79">
        <v>15.2</v>
      </c>
      <c r="E124" s="79">
        <v>15.2</v>
      </c>
      <c r="F124" s="75">
        <f t="shared" si="15"/>
        <v>4560</v>
      </c>
      <c r="G124" s="75">
        <v>250</v>
      </c>
      <c r="H124" s="75">
        <v>864.35</v>
      </c>
      <c r="I124" s="75">
        <f t="shared" si="16"/>
        <v>5674.35</v>
      </c>
    </row>
    <row r="125" spans="1:9" ht="27.95" customHeight="1" x14ac:dyDescent="0.25">
      <c r="A125" s="30">
        <f t="shared" si="11"/>
        <v>100</v>
      </c>
      <c r="B125" s="36" t="s">
        <v>234</v>
      </c>
      <c r="C125" s="81">
        <v>300</v>
      </c>
      <c r="D125" s="30">
        <v>15.2</v>
      </c>
      <c r="E125" s="79">
        <v>15.2</v>
      </c>
      <c r="F125" s="75">
        <f t="shared" si="15"/>
        <v>4560</v>
      </c>
      <c r="G125" s="75">
        <v>250</v>
      </c>
      <c r="H125" s="75">
        <v>518.61</v>
      </c>
      <c r="I125" s="75">
        <f t="shared" si="16"/>
        <v>5328.61</v>
      </c>
    </row>
    <row r="126" spans="1:9" ht="27.95" customHeight="1" x14ac:dyDescent="0.25">
      <c r="A126" s="30">
        <f t="shared" si="11"/>
        <v>101</v>
      </c>
      <c r="B126" s="36" t="s">
        <v>236</v>
      </c>
      <c r="C126" s="81">
        <v>0</v>
      </c>
      <c r="D126" s="79">
        <v>0</v>
      </c>
      <c r="E126" s="79">
        <v>15.2</v>
      </c>
      <c r="F126" s="75">
        <f>C126*E126</f>
        <v>0</v>
      </c>
      <c r="G126" s="75"/>
      <c r="H126" s="75">
        <v>0</v>
      </c>
      <c r="I126" s="75">
        <f t="shared" si="16"/>
        <v>0</v>
      </c>
    </row>
    <row r="127" spans="1:9" ht="27.95" customHeight="1" x14ac:dyDescent="0.25">
      <c r="A127" s="30">
        <f t="shared" si="11"/>
        <v>102</v>
      </c>
      <c r="B127" s="36" t="s">
        <v>238</v>
      </c>
      <c r="C127" s="81">
        <v>280</v>
      </c>
      <c r="D127" s="79">
        <v>15.2</v>
      </c>
      <c r="E127" s="79">
        <v>15.2</v>
      </c>
      <c r="F127" s="75">
        <f t="shared" ref="F127:F140" si="17">C127*D127</f>
        <v>4256</v>
      </c>
      <c r="G127" s="75">
        <v>250</v>
      </c>
      <c r="H127" s="75">
        <v>1037.22</v>
      </c>
      <c r="I127" s="75">
        <f t="shared" si="16"/>
        <v>5543.22</v>
      </c>
    </row>
    <row r="128" spans="1:9" ht="27.95" customHeight="1" x14ac:dyDescent="0.25">
      <c r="A128" s="30">
        <f t="shared" si="11"/>
        <v>103</v>
      </c>
      <c r="B128" s="36" t="s">
        <v>240</v>
      </c>
      <c r="C128" s="81">
        <v>280</v>
      </c>
      <c r="D128" s="79">
        <v>15.2</v>
      </c>
      <c r="E128" s="79">
        <v>15.2</v>
      </c>
      <c r="F128" s="75">
        <f t="shared" si="17"/>
        <v>4256</v>
      </c>
      <c r="G128" s="75"/>
      <c r="H128" s="75">
        <v>864.35</v>
      </c>
      <c r="I128" s="75">
        <f t="shared" si="16"/>
        <v>5120.3500000000004</v>
      </c>
    </row>
    <row r="129" spans="1:9" ht="27.95" customHeight="1" x14ac:dyDescent="0.25">
      <c r="A129" s="30">
        <f t="shared" si="11"/>
        <v>104</v>
      </c>
      <c r="B129" s="36" t="s">
        <v>242</v>
      </c>
      <c r="C129" s="81">
        <f>280</f>
        <v>280</v>
      </c>
      <c r="D129" s="79">
        <v>15.2</v>
      </c>
      <c r="E129" s="79">
        <v>15.2</v>
      </c>
      <c r="F129" s="75">
        <f t="shared" si="17"/>
        <v>4256</v>
      </c>
      <c r="G129" s="75">
        <v>250</v>
      </c>
      <c r="H129" s="75">
        <v>1037.22</v>
      </c>
      <c r="I129" s="75">
        <f t="shared" si="16"/>
        <v>5543.22</v>
      </c>
    </row>
    <row r="130" spans="1:9" ht="27.95" customHeight="1" x14ac:dyDescent="0.25">
      <c r="A130" s="30">
        <f t="shared" si="11"/>
        <v>105</v>
      </c>
      <c r="B130" s="36" t="s">
        <v>244</v>
      </c>
      <c r="C130" s="81">
        <v>280</v>
      </c>
      <c r="D130" s="79">
        <v>15.2</v>
      </c>
      <c r="E130" s="79">
        <v>15.2</v>
      </c>
      <c r="F130" s="75">
        <f t="shared" si="17"/>
        <v>4256</v>
      </c>
      <c r="G130" s="75">
        <v>250</v>
      </c>
      <c r="H130" s="75">
        <v>1037.22</v>
      </c>
      <c r="I130" s="75">
        <f t="shared" si="16"/>
        <v>5543.22</v>
      </c>
    </row>
    <row r="131" spans="1:9" ht="27.95" customHeight="1" x14ac:dyDescent="0.25">
      <c r="A131" s="30">
        <f t="shared" si="11"/>
        <v>106</v>
      </c>
      <c r="B131" s="36" t="s">
        <v>246</v>
      </c>
      <c r="C131" s="81">
        <f>280</f>
        <v>280</v>
      </c>
      <c r="D131" s="79">
        <v>15.2</v>
      </c>
      <c r="E131" s="79">
        <v>15.2</v>
      </c>
      <c r="F131" s="75">
        <f t="shared" si="17"/>
        <v>4256</v>
      </c>
      <c r="G131" s="75">
        <v>250</v>
      </c>
      <c r="H131" s="75">
        <v>518.61</v>
      </c>
      <c r="I131" s="75">
        <f t="shared" si="16"/>
        <v>5024.6099999999997</v>
      </c>
    </row>
    <row r="132" spans="1:9" ht="27.95" customHeight="1" x14ac:dyDescent="0.25">
      <c r="A132" s="30">
        <f t="shared" si="11"/>
        <v>107</v>
      </c>
      <c r="B132" s="36" t="s">
        <v>248</v>
      </c>
      <c r="C132" s="81">
        <v>280</v>
      </c>
      <c r="D132" s="30">
        <v>15.2</v>
      </c>
      <c r="E132" s="79">
        <v>15.2</v>
      </c>
      <c r="F132" s="75">
        <f t="shared" si="17"/>
        <v>4256</v>
      </c>
      <c r="G132" s="75">
        <v>250</v>
      </c>
      <c r="H132" s="75">
        <v>518.61</v>
      </c>
      <c r="I132" s="75">
        <f t="shared" si="16"/>
        <v>5024.6099999999997</v>
      </c>
    </row>
    <row r="133" spans="1:9" ht="27.95" customHeight="1" x14ac:dyDescent="0.25">
      <c r="A133" s="30">
        <f t="shared" si="11"/>
        <v>108</v>
      </c>
      <c r="B133" s="36" t="s">
        <v>250</v>
      </c>
      <c r="C133" s="81">
        <f>245.93*1.04</f>
        <v>255.7672</v>
      </c>
      <c r="D133" s="79">
        <v>15.2</v>
      </c>
      <c r="E133" s="79">
        <v>15.2</v>
      </c>
      <c r="F133" s="75">
        <f t="shared" si="17"/>
        <v>3887.6614399999999</v>
      </c>
      <c r="G133" s="75">
        <v>250</v>
      </c>
      <c r="H133" s="75">
        <v>691.48</v>
      </c>
      <c r="I133" s="75">
        <f t="shared" si="16"/>
        <v>4829.1414399999994</v>
      </c>
    </row>
    <row r="134" spans="1:9" ht="27.95" customHeight="1" x14ac:dyDescent="0.25">
      <c r="A134" s="30">
        <f t="shared" si="11"/>
        <v>109</v>
      </c>
      <c r="B134" s="36" t="s">
        <v>252</v>
      </c>
      <c r="C134" s="81">
        <v>280</v>
      </c>
      <c r="D134" s="79">
        <v>15.2</v>
      </c>
      <c r="E134" s="79">
        <v>15.2</v>
      </c>
      <c r="F134" s="75">
        <f t="shared" si="17"/>
        <v>4256</v>
      </c>
      <c r="G134" s="75">
        <v>250</v>
      </c>
      <c r="H134" s="75">
        <v>0</v>
      </c>
      <c r="I134" s="75">
        <f t="shared" si="16"/>
        <v>4506</v>
      </c>
    </row>
    <row r="135" spans="1:9" ht="27.95" customHeight="1" x14ac:dyDescent="0.25">
      <c r="A135" s="30">
        <f t="shared" si="11"/>
        <v>110</v>
      </c>
      <c r="B135" s="36" t="s">
        <v>254</v>
      </c>
      <c r="C135" s="81">
        <v>280</v>
      </c>
      <c r="D135" s="79">
        <v>15.2</v>
      </c>
      <c r="E135" s="79">
        <v>15.2</v>
      </c>
      <c r="F135" s="75">
        <f t="shared" si="17"/>
        <v>4256</v>
      </c>
      <c r="G135" s="75">
        <v>250</v>
      </c>
      <c r="H135" s="75">
        <v>1210.0899999999999</v>
      </c>
      <c r="I135" s="75">
        <f t="shared" si="16"/>
        <v>5716.09</v>
      </c>
    </row>
    <row r="136" spans="1:9" ht="27.95" customHeight="1" x14ac:dyDescent="0.25">
      <c r="A136" s="30">
        <f t="shared" si="11"/>
        <v>111</v>
      </c>
      <c r="B136" s="43" t="s">
        <v>256</v>
      </c>
      <c r="C136" s="81">
        <v>280</v>
      </c>
      <c r="D136" s="79">
        <v>15.2</v>
      </c>
      <c r="E136" s="79">
        <v>15.2</v>
      </c>
      <c r="F136" s="75">
        <f t="shared" si="17"/>
        <v>4256</v>
      </c>
      <c r="G136" s="75">
        <v>250</v>
      </c>
      <c r="H136" s="75">
        <v>1037.22</v>
      </c>
      <c r="I136" s="75">
        <f t="shared" si="16"/>
        <v>5543.22</v>
      </c>
    </row>
    <row r="137" spans="1:9" ht="27.95" customHeight="1" x14ac:dyDescent="0.25">
      <c r="A137" s="30">
        <f t="shared" si="11"/>
        <v>112</v>
      </c>
      <c r="B137" s="43" t="s">
        <v>257</v>
      </c>
      <c r="C137" s="81">
        <f>251.87*1.04</f>
        <v>261.94479999999999</v>
      </c>
      <c r="D137" s="79">
        <v>15.2</v>
      </c>
      <c r="E137" s="79">
        <v>15.2</v>
      </c>
      <c r="F137" s="75">
        <f t="shared" si="17"/>
        <v>3981.5609599999998</v>
      </c>
      <c r="G137" s="75">
        <v>250</v>
      </c>
      <c r="H137" s="75">
        <v>0</v>
      </c>
      <c r="I137" s="75">
        <f t="shared" si="16"/>
        <v>4231.5609599999998</v>
      </c>
    </row>
    <row r="138" spans="1:9" ht="27.95" customHeight="1" x14ac:dyDescent="0.25">
      <c r="A138" s="30">
        <f t="shared" si="11"/>
        <v>113</v>
      </c>
      <c r="B138" s="36" t="s">
        <v>259</v>
      </c>
      <c r="C138" s="81">
        <v>280</v>
      </c>
      <c r="D138" s="79">
        <v>15.2</v>
      </c>
      <c r="E138" s="79">
        <v>15.2</v>
      </c>
      <c r="F138" s="75">
        <f t="shared" si="17"/>
        <v>4256</v>
      </c>
      <c r="G138" s="75">
        <v>250</v>
      </c>
      <c r="H138" s="75">
        <v>518.61</v>
      </c>
      <c r="I138" s="75">
        <f t="shared" si="16"/>
        <v>5024.6099999999997</v>
      </c>
    </row>
    <row r="139" spans="1:9" ht="27.95" customHeight="1" x14ac:dyDescent="0.25">
      <c r="A139" s="30">
        <f>A138+1</f>
        <v>114</v>
      </c>
      <c r="B139" s="36" t="s">
        <v>261</v>
      </c>
      <c r="C139" s="81">
        <v>280</v>
      </c>
      <c r="D139" s="79">
        <v>15.2</v>
      </c>
      <c r="E139" s="79">
        <v>15.2</v>
      </c>
      <c r="F139" s="75">
        <f t="shared" si="17"/>
        <v>4256</v>
      </c>
      <c r="G139" s="75">
        <v>250</v>
      </c>
      <c r="H139" s="75">
        <v>864.35</v>
      </c>
      <c r="I139" s="75">
        <f t="shared" si="16"/>
        <v>5370.35</v>
      </c>
    </row>
    <row r="140" spans="1:9" ht="27.95" customHeight="1" x14ac:dyDescent="0.25">
      <c r="A140" s="30">
        <f>A139+1</f>
        <v>115</v>
      </c>
      <c r="B140" s="36" t="s">
        <v>320</v>
      </c>
      <c r="C140" s="81">
        <f>252*1.04</f>
        <v>262.08</v>
      </c>
      <c r="D140" s="79">
        <v>15.2</v>
      </c>
      <c r="E140" s="79">
        <v>15.2</v>
      </c>
      <c r="F140" s="75">
        <f t="shared" si="17"/>
        <v>3983.6159999999995</v>
      </c>
      <c r="G140" s="75">
        <v>250</v>
      </c>
      <c r="H140" s="75">
        <v>0</v>
      </c>
      <c r="I140" s="75">
        <f t="shared" si="16"/>
        <v>4233.616</v>
      </c>
    </row>
    <row r="141" spans="1:9" ht="27.95" customHeight="1" x14ac:dyDescent="0.25">
      <c r="A141" s="30"/>
      <c r="B141" s="95" t="s">
        <v>262</v>
      </c>
      <c r="C141" s="81"/>
      <c r="D141" s="79"/>
      <c r="E141" s="79"/>
      <c r="F141" s="75"/>
      <c r="G141" s="75"/>
      <c r="H141" s="75"/>
      <c r="I141" s="75"/>
    </row>
    <row r="142" spans="1:9" ht="27.95" customHeight="1" x14ac:dyDescent="0.25">
      <c r="A142" s="30">
        <v>116</v>
      </c>
      <c r="B142" s="36" t="s">
        <v>264</v>
      </c>
      <c r="C142" s="81">
        <v>410</v>
      </c>
      <c r="D142" s="79">
        <v>15.2</v>
      </c>
      <c r="E142" s="79">
        <v>15.2</v>
      </c>
      <c r="F142" s="75">
        <f t="shared" ref="F142:F151" si="18">C142*D142</f>
        <v>6232</v>
      </c>
      <c r="G142" s="75">
        <v>250</v>
      </c>
      <c r="H142" s="75">
        <v>691.84</v>
      </c>
      <c r="I142" s="75">
        <f>F142+H142+G142</f>
        <v>7173.84</v>
      </c>
    </row>
    <row r="143" spans="1:9" ht="27.95" customHeight="1" x14ac:dyDescent="0.25">
      <c r="A143" s="30">
        <f t="shared" si="11"/>
        <v>117</v>
      </c>
      <c r="B143" s="36" t="s">
        <v>266</v>
      </c>
      <c r="C143" s="81">
        <f>317.58*1.04</f>
        <v>330.28320000000002</v>
      </c>
      <c r="D143" s="79">
        <v>15.2</v>
      </c>
      <c r="E143" s="79">
        <v>15.2</v>
      </c>
      <c r="F143" s="75">
        <f t="shared" si="18"/>
        <v>5020.3046400000003</v>
      </c>
      <c r="G143" s="75">
        <v>250</v>
      </c>
      <c r="H143" s="75">
        <v>864.35</v>
      </c>
      <c r="I143" s="75">
        <f t="shared" ref="I143:I151" si="19">F143+H143+G143</f>
        <v>6134.6546400000007</v>
      </c>
    </row>
    <row r="144" spans="1:9" ht="27.95" customHeight="1" x14ac:dyDescent="0.25">
      <c r="A144" s="30">
        <f t="shared" si="11"/>
        <v>118</v>
      </c>
      <c r="B144" s="36" t="s">
        <v>268</v>
      </c>
      <c r="C144" s="81">
        <f>335.13*1.04</f>
        <v>348.53520000000003</v>
      </c>
      <c r="D144" s="79">
        <v>15.2</v>
      </c>
      <c r="E144" s="79">
        <v>15.2</v>
      </c>
      <c r="F144" s="75">
        <f t="shared" si="18"/>
        <v>5297.7350400000005</v>
      </c>
      <c r="G144" s="75">
        <v>250</v>
      </c>
      <c r="H144" s="75">
        <v>1037.22</v>
      </c>
      <c r="I144" s="75">
        <f t="shared" si="19"/>
        <v>6584.9550400000007</v>
      </c>
    </row>
    <row r="145" spans="1:11" ht="27.95" customHeight="1" x14ac:dyDescent="0.25">
      <c r="A145" s="30">
        <f t="shared" si="11"/>
        <v>119</v>
      </c>
      <c r="B145" s="36" t="s">
        <v>270</v>
      </c>
      <c r="C145" s="81">
        <f>335.13*1.04</f>
        <v>348.53520000000003</v>
      </c>
      <c r="D145" s="79">
        <v>15.2</v>
      </c>
      <c r="E145" s="79">
        <v>15.2</v>
      </c>
      <c r="F145" s="75">
        <f t="shared" si="18"/>
        <v>5297.7350400000005</v>
      </c>
      <c r="G145" s="75">
        <v>250</v>
      </c>
      <c r="H145" s="75">
        <v>518.61</v>
      </c>
      <c r="I145" s="75">
        <f t="shared" si="19"/>
        <v>6066.3450400000002</v>
      </c>
    </row>
    <row r="146" spans="1:11" ht="27.95" customHeight="1" x14ac:dyDescent="0.25">
      <c r="A146" s="30">
        <f t="shared" si="11"/>
        <v>120</v>
      </c>
      <c r="B146" s="43" t="s">
        <v>272</v>
      </c>
      <c r="C146" s="81">
        <f>335.13*1.04</f>
        <v>348.53520000000003</v>
      </c>
      <c r="D146" s="67">
        <v>15.2</v>
      </c>
      <c r="E146" s="79">
        <v>15.2</v>
      </c>
      <c r="F146" s="75">
        <f t="shared" si="18"/>
        <v>5297.7350400000005</v>
      </c>
      <c r="G146" s="75"/>
      <c r="H146" s="75">
        <v>518.61</v>
      </c>
      <c r="I146" s="75">
        <f t="shared" si="19"/>
        <v>5816.3450400000002</v>
      </c>
    </row>
    <row r="147" spans="1:11" ht="27.95" customHeight="1" x14ac:dyDescent="0.25">
      <c r="A147" s="30">
        <f>A146+1</f>
        <v>121</v>
      </c>
      <c r="B147" s="43" t="s">
        <v>274</v>
      </c>
      <c r="C147" s="81">
        <f>301.93*1.04</f>
        <v>314.00720000000001</v>
      </c>
      <c r="D147" s="67">
        <v>15.2</v>
      </c>
      <c r="E147" s="79">
        <v>15.2</v>
      </c>
      <c r="F147" s="75">
        <f t="shared" si="18"/>
        <v>4772.9094400000004</v>
      </c>
      <c r="G147" s="75">
        <v>250</v>
      </c>
      <c r="H147" s="75">
        <v>0</v>
      </c>
      <c r="I147" s="75">
        <f t="shared" si="19"/>
        <v>5022.9094400000004</v>
      </c>
    </row>
    <row r="148" spans="1:11" ht="27.95" customHeight="1" x14ac:dyDescent="0.25">
      <c r="A148" s="30">
        <f t="shared" si="11"/>
        <v>122</v>
      </c>
      <c r="B148" s="36" t="s">
        <v>276</v>
      </c>
      <c r="C148" s="81">
        <f>261.98*1.04</f>
        <v>272.45920000000001</v>
      </c>
      <c r="D148" s="79">
        <v>15.2</v>
      </c>
      <c r="E148" s="79">
        <v>15.2</v>
      </c>
      <c r="F148" s="75">
        <f t="shared" si="18"/>
        <v>4141.3798399999996</v>
      </c>
      <c r="G148" s="75">
        <v>250</v>
      </c>
      <c r="H148" s="75">
        <v>1037.22</v>
      </c>
      <c r="I148" s="75">
        <f t="shared" si="19"/>
        <v>5428.5998399999999</v>
      </c>
    </row>
    <row r="149" spans="1:11" ht="27.95" customHeight="1" x14ac:dyDescent="0.25">
      <c r="A149" s="30">
        <f>A148+1</f>
        <v>123</v>
      </c>
      <c r="B149" s="43" t="s">
        <v>278</v>
      </c>
      <c r="C149" s="81">
        <f>261.98*1.04</f>
        <v>272.45920000000001</v>
      </c>
      <c r="D149" s="79">
        <v>15.2</v>
      </c>
      <c r="E149" s="79">
        <v>15.2</v>
      </c>
      <c r="F149" s="66">
        <f t="shared" si="18"/>
        <v>4141.3798399999996</v>
      </c>
      <c r="G149" s="66">
        <v>250</v>
      </c>
      <c r="H149" s="75">
        <v>691.48</v>
      </c>
      <c r="I149" s="75">
        <f t="shared" si="19"/>
        <v>5082.8598399999992</v>
      </c>
    </row>
    <row r="150" spans="1:11" ht="27.95" customHeight="1" x14ac:dyDescent="0.25">
      <c r="A150" s="30">
        <f>A149+1</f>
        <v>124</v>
      </c>
      <c r="B150" s="43" t="s">
        <v>322</v>
      </c>
      <c r="C150" s="81">
        <f>262.98*1.04</f>
        <v>273.49920000000003</v>
      </c>
      <c r="D150" s="79">
        <v>15.2</v>
      </c>
      <c r="E150" s="79">
        <v>15.2</v>
      </c>
      <c r="F150" s="66">
        <f t="shared" si="18"/>
        <v>4157.1878400000005</v>
      </c>
      <c r="G150" s="66">
        <v>250</v>
      </c>
      <c r="H150" s="75"/>
      <c r="I150" s="75">
        <f t="shared" si="19"/>
        <v>4407.1878400000005</v>
      </c>
    </row>
    <row r="151" spans="1:11" ht="27.95" customHeight="1" x14ac:dyDescent="0.25">
      <c r="A151" s="30">
        <f>A150+1</f>
        <v>125</v>
      </c>
      <c r="B151" s="43" t="s">
        <v>323</v>
      </c>
      <c r="C151" s="81">
        <f>263.98*1.04</f>
        <v>274.53920000000005</v>
      </c>
      <c r="D151" s="79">
        <v>15.2</v>
      </c>
      <c r="E151" s="79">
        <v>15.2</v>
      </c>
      <c r="F151" s="66">
        <f t="shared" si="18"/>
        <v>4172.9958400000005</v>
      </c>
      <c r="G151" s="66">
        <v>250</v>
      </c>
      <c r="H151" s="75"/>
      <c r="I151" s="75">
        <f t="shared" si="19"/>
        <v>4422.9958400000005</v>
      </c>
    </row>
    <row r="152" spans="1:11" ht="27.95" customHeight="1" x14ac:dyDescent="0.25">
      <c r="A152" s="30"/>
      <c r="B152" s="23" t="s">
        <v>279</v>
      </c>
      <c r="C152" s="81"/>
      <c r="D152" s="79"/>
      <c r="E152" s="79"/>
      <c r="F152" s="75"/>
      <c r="G152" s="75"/>
      <c r="H152" s="75"/>
      <c r="I152" s="75"/>
    </row>
    <row r="153" spans="1:11" ht="27.95" customHeight="1" x14ac:dyDescent="0.25">
      <c r="A153" s="30">
        <v>126</v>
      </c>
      <c r="B153" s="36" t="s">
        <v>281</v>
      </c>
      <c r="C153" s="81">
        <v>410</v>
      </c>
      <c r="D153" s="79">
        <v>15.2</v>
      </c>
      <c r="E153" s="79">
        <v>15.2</v>
      </c>
      <c r="F153" s="75">
        <f>C153*D153</f>
        <v>6232</v>
      </c>
      <c r="G153" s="75"/>
      <c r="H153" s="75">
        <v>0</v>
      </c>
      <c r="I153" s="75">
        <f>F153+H153</f>
        <v>6232</v>
      </c>
    </row>
    <row r="154" spans="1:11" ht="27.95" customHeight="1" x14ac:dyDescent="0.25">
      <c r="A154" s="30">
        <f>A153+1</f>
        <v>127</v>
      </c>
      <c r="B154" s="31" t="s">
        <v>64</v>
      </c>
      <c r="C154" s="81">
        <f>400*1.04</f>
        <v>416</v>
      </c>
      <c r="D154" s="79">
        <v>15.2</v>
      </c>
      <c r="E154" s="79">
        <v>15.2</v>
      </c>
      <c r="F154" s="75">
        <f>C154*D154</f>
        <v>6323.2</v>
      </c>
      <c r="G154" s="75"/>
      <c r="H154" s="75">
        <v>1037.22</v>
      </c>
      <c r="I154" s="75">
        <f>F154+H154</f>
        <v>7360.42</v>
      </c>
      <c r="J154" s="46"/>
      <c r="K154" s="47"/>
    </row>
    <row r="155" spans="1:11" ht="27.95" customHeight="1" x14ac:dyDescent="0.25">
      <c r="A155" s="30">
        <f>A154+1</f>
        <v>128</v>
      </c>
      <c r="B155" s="59" t="s">
        <v>285</v>
      </c>
      <c r="C155" s="81">
        <f>400*1.04</f>
        <v>416</v>
      </c>
      <c r="D155" s="30">
        <v>15.2</v>
      </c>
      <c r="E155" s="79">
        <v>15.2</v>
      </c>
      <c r="F155" s="75">
        <f>C155*D155</f>
        <v>6323.2</v>
      </c>
      <c r="G155" s="75"/>
      <c r="H155" s="75">
        <v>0</v>
      </c>
      <c r="I155" s="75">
        <f>F155+H155</f>
        <v>6323.2</v>
      </c>
    </row>
    <row r="156" spans="1:11" ht="27.95" customHeight="1" x14ac:dyDescent="0.25">
      <c r="A156" s="30">
        <v>129</v>
      </c>
      <c r="B156" s="31" t="s">
        <v>82</v>
      </c>
      <c r="C156" s="81">
        <f>400.07*1.04</f>
        <v>416.07280000000003</v>
      </c>
      <c r="D156" s="79">
        <v>15.2</v>
      </c>
      <c r="E156" s="79">
        <v>15.2</v>
      </c>
      <c r="F156" s="83">
        <f>C156*D156</f>
        <v>6324.30656</v>
      </c>
      <c r="G156" s="83"/>
      <c r="H156" s="75">
        <v>864.35</v>
      </c>
      <c r="I156" s="75">
        <f>F156+H156</f>
        <v>7188.6565600000004</v>
      </c>
    </row>
    <row r="157" spans="1:11" ht="27.95" customHeight="1" x14ac:dyDescent="0.25">
      <c r="A157" s="30"/>
      <c r="B157" s="23" t="s">
        <v>286</v>
      </c>
      <c r="C157" s="81"/>
      <c r="D157" s="79"/>
      <c r="E157" s="79"/>
      <c r="F157" s="75"/>
      <c r="G157" s="75"/>
      <c r="H157" s="75"/>
      <c r="I157" s="75"/>
    </row>
    <row r="158" spans="1:11" ht="27.95" customHeight="1" x14ac:dyDescent="0.25">
      <c r="A158" s="30">
        <v>130</v>
      </c>
      <c r="B158" s="36" t="s">
        <v>288</v>
      </c>
      <c r="C158" s="81">
        <f>383.88*1.04</f>
        <v>399.23520000000002</v>
      </c>
      <c r="D158" s="79">
        <v>15.2</v>
      </c>
      <c r="E158" s="79">
        <v>15.2</v>
      </c>
      <c r="F158" s="75">
        <f>C158*D158</f>
        <v>6068.3750399999999</v>
      </c>
      <c r="G158" s="75">
        <v>250</v>
      </c>
      <c r="H158" s="75">
        <v>864.35</v>
      </c>
      <c r="I158" s="75">
        <f>F158+H158+G158</f>
        <v>7182.7250400000003</v>
      </c>
    </row>
    <row r="159" spans="1:11" ht="27.95" customHeight="1" x14ac:dyDescent="0.25">
      <c r="A159" s="30">
        <f>A158+1</f>
        <v>131</v>
      </c>
      <c r="B159" s="36" t="s">
        <v>290</v>
      </c>
      <c r="C159" s="81">
        <f>263.16*1.04</f>
        <v>273.68640000000005</v>
      </c>
      <c r="D159" s="79">
        <v>15.2</v>
      </c>
      <c r="E159" s="79">
        <v>15.2</v>
      </c>
      <c r="F159" s="75">
        <f>C159*D159</f>
        <v>4160.0332800000006</v>
      </c>
      <c r="G159" s="75">
        <v>250</v>
      </c>
      <c r="H159" s="75">
        <v>0</v>
      </c>
      <c r="I159" s="75">
        <f>F159+H159+G159</f>
        <v>4410.0332800000006</v>
      </c>
    </row>
    <row r="160" spans="1:11" ht="27.95" customHeight="1" x14ac:dyDescent="0.25">
      <c r="A160" s="30">
        <f>A159+1</f>
        <v>132</v>
      </c>
      <c r="B160" s="43" t="s">
        <v>292</v>
      </c>
      <c r="C160" s="81">
        <f>174.49*1.04</f>
        <v>181.46960000000001</v>
      </c>
      <c r="D160" s="79">
        <v>15.2</v>
      </c>
      <c r="E160" s="79">
        <v>15.2</v>
      </c>
      <c r="F160" s="75">
        <f>C160*D160</f>
        <v>2758.3379199999999</v>
      </c>
      <c r="G160" s="75">
        <v>250</v>
      </c>
      <c r="H160" s="75">
        <v>0</v>
      </c>
      <c r="I160" s="75">
        <f>F160+H160+G160</f>
        <v>3008.3379199999999</v>
      </c>
    </row>
    <row r="161" spans="1:14" ht="27.95" customHeight="1" x14ac:dyDescent="0.25">
      <c r="A161" s="30"/>
      <c r="B161" s="64" t="s">
        <v>293</v>
      </c>
      <c r="C161" s="81"/>
      <c r="D161" s="79"/>
      <c r="E161" s="79"/>
      <c r="F161" s="75"/>
      <c r="G161" s="75"/>
      <c r="H161" s="75"/>
      <c r="I161" s="75"/>
    </row>
    <row r="162" spans="1:14" ht="27.95" customHeight="1" x14ac:dyDescent="0.25">
      <c r="A162" s="30">
        <v>133</v>
      </c>
      <c r="B162" s="43" t="s">
        <v>295</v>
      </c>
      <c r="C162" s="81">
        <v>388</v>
      </c>
      <c r="D162" s="79">
        <v>15.2</v>
      </c>
      <c r="E162" s="79">
        <v>15.2</v>
      </c>
      <c r="F162" s="75">
        <f>C162*D162</f>
        <v>5897.5999999999995</v>
      </c>
      <c r="G162" s="75">
        <v>250</v>
      </c>
      <c r="H162" s="75">
        <v>0</v>
      </c>
      <c r="I162" s="75">
        <f>F162+H162+G162</f>
        <v>6147.5999999999995</v>
      </c>
    </row>
    <row r="163" spans="1:14" ht="27.95" customHeight="1" x14ac:dyDescent="0.25">
      <c r="A163" s="30"/>
      <c r="B163" s="64" t="s">
        <v>296</v>
      </c>
      <c r="C163" s="81"/>
      <c r="D163" s="79"/>
      <c r="E163" s="79"/>
      <c r="F163" s="75"/>
      <c r="G163" s="75"/>
      <c r="H163" s="75"/>
      <c r="I163" s="75"/>
    </row>
    <row r="164" spans="1:14" ht="27.95" customHeight="1" x14ac:dyDescent="0.25">
      <c r="A164" s="30">
        <v>134</v>
      </c>
      <c r="B164" s="43" t="s">
        <v>297</v>
      </c>
      <c r="C164" s="81">
        <v>388</v>
      </c>
      <c r="D164" s="79">
        <v>15.2</v>
      </c>
      <c r="E164" s="79">
        <v>15.2</v>
      </c>
      <c r="F164" s="75">
        <f>C164*D164</f>
        <v>5897.5999999999995</v>
      </c>
      <c r="G164" s="75">
        <v>250</v>
      </c>
      <c r="H164" s="75">
        <v>0</v>
      </c>
      <c r="I164" s="75">
        <f>F164+H164+G164</f>
        <v>6147.5999999999995</v>
      </c>
    </row>
    <row r="165" spans="1:14" ht="27.95" customHeight="1" x14ac:dyDescent="0.25">
      <c r="A165" s="30"/>
      <c r="B165" s="64" t="s">
        <v>298</v>
      </c>
      <c r="C165" s="81"/>
      <c r="D165" s="79"/>
      <c r="E165" s="79"/>
      <c r="F165" s="75"/>
      <c r="G165" s="75"/>
      <c r="H165" s="75"/>
      <c r="I165" s="75"/>
    </row>
    <row r="166" spans="1:14" ht="27.95" customHeight="1" x14ac:dyDescent="0.25">
      <c r="A166" s="30">
        <v>135</v>
      </c>
      <c r="B166" s="43" t="s">
        <v>300</v>
      </c>
      <c r="C166" s="81">
        <v>388</v>
      </c>
      <c r="D166" s="79">
        <v>15.2</v>
      </c>
      <c r="E166" s="79">
        <v>15.2</v>
      </c>
      <c r="F166" s="75">
        <f>C166*D166</f>
        <v>5897.5999999999995</v>
      </c>
      <c r="G166" s="75">
        <v>250</v>
      </c>
      <c r="H166" s="75">
        <v>0</v>
      </c>
      <c r="I166" s="75">
        <f>F166+H166+G166</f>
        <v>6147.5999999999995</v>
      </c>
    </row>
    <row r="167" spans="1:14" ht="21.75" customHeight="1" x14ac:dyDescent="0.3">
      <c r="A167" s="65"/>
      <c r="B167" s="91" t="s">
        <v>313</v>
      </c>
      <c r="C167" s="81"/>
      <c r="D167" s="79"/>
      <c r="E167" s="79"/>
      <c r="F167" s="75"/>
      <c r="G167" s="75"/>
      <c r="H167" s="75"/>
      <c r="I167" s="75"/>
    </row>
    <row r="168" spans="1:14" ht="21.75" customHeight="1" x14ac:dyDescent="0.3">
      <c r="A168" s="65">
        <v>136</v>
      </c>
      <c r="B168" s="1" t="s">
        <v>315</v>
      </c>
      <c r="C168" s="81">
        <v>410</v>
      </c>
      <c r="D168" s="79">
        <v>15.2</v>
      </c>
      <c r="E168" s="79">
        <v>15.2</v>
      </c>
      <c r="F168" s="75">
        <f>C168*E168</f>
        <v>6232</v>
      </c>
      <c r="G168" s="75">
        <v>250</v>
      </c>
      <c r="H168" s="75"/>
      <c r="I168" s="75">
        <f>F168+H168+G168</f>
        <v>6482</v>
      </c>
    </row>
    <row r="169" spans="1:14" ht="27.95" customHeight="1" x14ac:dyDescent="0.25">
      <c r="A169" s="22"/>
      <c r="B169" s="1"/>
      <c r="C169" s="66"/>
      <c r="D169" s="67"/>
    </row>
    <row r="170" spans="1:14" ht="27.95" customHeight="1" x14ac:dyDescent="0.25">
      <c r="A170" s="30"/>
      <c r="B170" s="1"/>
      <c r="C170" s="81"/>
      <c r="D170" s="67"/>
      <c r="E170" s="83"/>
      <c r="F170" s="75"/>
      <c r="G170" s="75"/>
      <c r="H170" s="75"/>
      <c r="I170" s="75"/>
      <c r="J170" s="75"/>
      <c r="K170" s="75"/>
      <c r="L170" s="46"/>
      <c r="M170" s="46"/>
      <c r="N170" s="86"/>
    </row>
    <row r="171" spans="1:14" ht="17.25" customHeight="1" x14ac:dyDescent="0.25">
      <c r="A171" s="75"/>
      <c r="B171" s="75"/>
      <c r="C171" s="75"/>
      <c r="D171" s="46"/>
      <c r="E171" s="86" t="s">
        <v>0</v>
      </c>
    </row>
    <row r="172" spans="1:14" ht="18" customHeight="1" x14ac:dyDescent="0.25">
      <c r="A172" s="89"/>
      <c r="B172" s="89"/>
      <c r="C172" s="89"/>
      <c r="D172" s="90"/>
      <c r="E172" s="90"/>
    </row>
    <row r="173" spans="1:14" ht="17.25" x14ac:dyDescent="0.25">
      <c r="A173" s="48"/>
      <c r="B173" s="48"/>
      <c r="C173" s="48"/>
      <c r="D173" s="48"/>
      <c r="E173" s="72"/>
    </row>
    <row r="174" spans="1:14" ht="17.25" x14ac:dyDescent="0.25">
      <c r="A174" s="48"/>
      <c r="B174" s="48"/>
      <c r="C174" s="48"/>
      <c r="D174" s="48"/>
      <c r="E174" s="48"/>
    </row>
    <row r="175" spans="1:14" ht="17.25" x14ac:dyDescent="0.25">
      <c r="A175" s="48"/>
      <c r="B175" s="48"/>
      <c r="C175" s="48"/>
      <c r="D175" s="48"/>
      <c r="E175" s="48"/>
    </row>
    <row r="176" spans="1:14" ht="17.25" x14ac:dyDescent="0.3">
      <c r="A176" s="39"/>
      <c r="B176" s="39"/>
      <c r="C176" s="39"/>
      <c r="D176" s="39"/>
      <c r="E176" s="39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18" x14ac:dyDescent="0.25">
      <c r="B193" s="1"/>
    </row>
    <row r="198" spans="2:18" x14ac:dyDescent="0.25">
      <c r="F198" s="1" t="s">
        <v>0</v>
      </c>
    </row>
    <row r="199" spans="2:18" x14ac:dyDescent="0.25">
      <c r="R199" s="1" t="s">
        <v>0</v>
      </c>
    </row>
    <row r="203" spans="2:18" x14ac:dyDescent="0.25">
      <c r="Q203" s="1" t="s">
        <v>0</v>
      </c>
    </row>
    <row r="214" spans="2:2" x14ac:dyDescent="0.25">
      <c r="B214" s="2" t="s">
        <v>0</v>
      </c>
    </row>
  </sheetData>
  <sheetProtection algorithmName="SHA-512" hashValue="HPvKH0QjzYNly8YeOGr/KxDOZa1LwhBq/uma3GAv83qyTgDV7OwEn4/H0Mz+HxHzh9Eh4cgr6ZMsgs/q/9l3Lw==" saltValue="AF2JtxvzPMdDNB6VzkTwMA==" spinCount="100000" sheet="1" objects="1" scenarios="1"/>
  <mergeCells count="10">
    <mergeCell ref="A7:A9"/>
    <mergeCell ref="B7:B9"/>
    <mergeCell ref="C7:C9"/>
    <mergeCell ref="C2:Q2"/>
    <mergeCell ref="C6:F6"/>
    <mergeCell ref="D7:D9"/>
    <mergeCell ref="E7:E9"/>
    <mergeCell ref="F7:F9"/>
    <mergeCell ref="I7:I9"/>
    <mergeCell ref="G7:H8"/>
  </mergeCells>
  <pageMargins left="0.25" right="0.25" top="0.75" bottom="0.75" header="0.3" footer="0.3"/>
  <pageSetup paperSize="129" scale="60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0A733-27AC-49F6-89FD-38034358BFC4}">
  <dimension ref="A1:T214"/>
  <sheetViews>
    <sheetView zoomScaleNormal="100" workbookViewId="0">
      <selection activeCell="K12" sqref="K12"/>
    </sheetView>
  </sheetViews>
  <sheetFormatPr baseColWidth="10" defaultColWidth="12.7109375" defaultRowHeight="15.75" x14ac:dyDescent="0.25"/>
  <cols>
    <col min="1" max="1" width="5.140625" style="1" customWidth="1"/>
    <col min="2" max="2" width="44.140625" style="2" customWidth="1"/>
    <col min="3" max="3" width="12.140625" style="1" customWidth="1"/>
    <col min="4" max="4" width="9.28515625" style="1" customWidth="1"/>
    <col min="5" max="5" width="9.5703125" style="1" customWidth="1"/>
    <col min="6" max="6" width="14.85546875" style="1" customWidth="1"/>
    <col min="7" max="7" width="13.5703125" style="1" customWidth="1"/>
    <col min="8" max="8" width="13.5703125" style="1" hidden="1" customWidth="1"/>
    <col min="9" max="9" width="14.7109375" style="1" customWidth="1"/>
    <col min="10" max="10" width="12.140625" style="1" customWidth="1"/>
    <col min="11" max="11" width="14" style="1" customWidth="1"/>
    <col min="12" max="12" width="12.28515625" style="1" customWidth="1"/>
    <col min="13" max="14" width="13" style="1" customWidth="1"/>
    <col min="15" max="15" width="13.42578125" style="1" customWidth="1"/>
    <col min="16" max="16" width="12.7109375" style="1" customWidth="1"/>
    <col min="17" max="17" width="12.5703125" style="1" customWidth="1"/>
    <col min="18" max="18" width="13.42578125" style="1" customWidth="1"/>
    <col min="19" max="19" width="14.42578125" style="1" customWidth="1"/>
    <col min="20" max="20" width="17.28515625" style="1" customWidth="1"/>
    <col min="21" max="21" width="27" style="1" customWidth="1"/>
    <col min="22" max="16384" width="12.7109375" style="1"/>
  </cols>
  <sheetData>
    <row r="1" spans="1:19" x14ac:dyDescent="0.25">
      <c r="B1" s="2" t="s">
        <v>0</v>
      </c>
      <c r="K1" s="1" t="s">
        <v>0</v>
      </c>
      <c r="R1" s="1" t="s">
        <v>0</v>
      </c>
    </row>
    <row r="2" spans="1:19" x14ac:dyDescent="0.25">
      <c r="A2" s="3" t="s">
        <v>0</v>
      </c>
      <c r="C2" s="124" t="s">
        <v>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" t="s">
        <v>0</v>
      </c>
    </row>
    <row r="3" spans="1:19" x14ac:dyDescent="0.25">
      <c r="A3" s="4" t="s">
        <v>0</v>
      </c>
      <c r="B3" s="5" t="s">
        <v>0</v>
      </c>
      <c r="C3" s="6"/>
      <c r="D3" s="8"/>
      <c r="E3" s="9"/>
      <c r="F3" s="9"/>
      <c r="G3" s="9"/>
      <c r="H3" s="9"/>
      <c r="I3" s="9"/>
      <c r="J3" s="9"/>
      <c r="K3" s="9"/>
      <c r="L3" s="10"/>
      <c r="M3" s="11" t="s">
        <v>0</v>
      </c>
      <c r="N3" s="11"/>
    </row>
    <row r="4" spans="1:19" x14ac:dyDescent="0.25">
      <c r="A4" s="4" t="s">
        <v>0</v>
      </c>
      <c r="B4" s="5"/>
      <c r="C4" s="14"/>
      <c r="N4" s="15"/>
      <c r="O4" s="15"/>
      <c r="P4" s="15"/>
    </row>
    <row r="5" spans="1:19" x14ac:dyDescent="0.25">
      <c r="A5" s="4"/>
      <c r="B5" s="5"/>
      <c r="C5" s="16"/>
    </row>
    <row r="6" spans="1:19" x14ac:dyDescent="0.25">
      <c r="A6" s="17"/>
      <c r="B6" s="18"/>
      <c r="C6" s="107" t="s">
        <v>7</v>
      </c>
      <c r="D6" s="108"/>
      <c r="E6" s="108"/>
      <c r="F6" s="109"/>
      <c r="G6" s="19"/>
      <c r="H6" s="19"/>
      <c r="I6" s="20"/>
    </row>
    <row r="7" spans="1:19" ht="15.75" customHeight="1" x14ac:dyDescent="0.25">
      <c r="A7" s="125" t="s">
        <v>8</v>
      </c>
      <c r="B7" s="111" t="s">
        <v>10</v>
      </c>
      <c r="C7" s="114" t="s">
        <v>11</v>
      </c>
      <c r="D7" s="121" t="s">
        <v>14</v>
      </c>
      <c r="E7" s="121" t="s">
        <v>15</v>
      </c>
      <c r="F7" s="118" t="s">
        <v>16</v>
      </c>
      <c r="G7" s="131" t="s">
        <v>17</v>
      </c>
      <c r="H7" s="118" t="s">
        <v>328</v>
      </c>
      <c r="I7" s="118" t="s">
        <v>18</v>
      </c>
    </row>
    <row r="8" spans="1:19" x14ac:dyDescent="0.25">
      <c r="A8" s="110"/>
      <c r="B8" s="112"/>
      <c r="C8" s="115"/>
      <c r="D8" s="122"/>
      <c r="E8" s="122"/>
      <c r="F8" s="119"/>
      <c r="G8" s="134"/>
      <c r="H8" s="119"/>
      <c r="I8" s="119"/>
    </row>
    <row r="9" spans="1:19" x14ac:dyDescent="0.25">
      <c r="A9" s="110"/>
      <c r="B9" s="113"/>
      <c r="C9" s="116"/>
      <c r="D9" s="123"/>
      <c r="E9" s="123"/>
      <c r="F9" s="120"/>
      <c r="G9" s="94" t="s">
        <v>19</v>
      </c>
      <c r="H9" s="21"/>
      <c r="I9" s="120"/>
    </row>
    <row r="10" spans="1:19" ht="27.95" customHeight="1" x14ac:dyDescent="0.25">
      <c r="A10" s="22"/>
      <c r="B10" s="23" t="s">
        <v>20</v>
      </c>
      <c r="C10" s="78"/>
      <c r="D10" s="79"/>
      <c r="E10" s="79"/>
      <c r="F10" s="75"/>
      <c r="G10" s="75"/>
      <c r="H10" s="75"/>
      <c r="I10" s="80"/>
    </row>
    <row r="11" spans="1:19" ht="27.95" customHeight="1" x14ac:dyDescent="0.25">
      <c r="A11" s="30">
        <v>1</v>
      </c>
      <c r="B11" s="36" t="s">
        <v>22</v>
      </c>
      <c r="C11" s="81">
        <v>940</v>
      </c>
      <c r="D11" s="79">
        <v>15.2</v>
      </c>
      <c r="E11" s="79">
        <v>15.2</v>
      </c>
      <c r="F11" s="75">
        <f>C11*E11</f>
        <v>14288</v>
      </c>
      <c r="G11" s="75">
        <v>100</v>
      </c>
      <c r="H11" s="75"/>
      <c r="I11" s="75">
        <f>F11+G11</f>
        <v>14388</v>
      </c>
    </row>
    <row r="12" spans="1:19" ht="27.95" customHeight="1" x14ac:dyDescent="0.25">
      <c r="A12" s="30"/>
      <c r="B12" s="23" t="s">
        <v>23</v>
      </c>
      <c r="C12" s="81"/>
      <c r="D12" s="79"/>
      <c r="E12" s="79"/>
      <c r="F12" s="75"/>
      <c r="G12" s="75"/>
      <c r="H12" s="75"/>
      <c r="I12" s="75"/>
    </row>
    <row r="13" spans="1:19" ht="27.95" customHeight="1" x14ac:dyDescent="0.25">
      <c r="A13" s="30">
        <v>2</v>
      </c>
      <c r="B13" s="36" t="s">
        <v>24</v>
      </c>
      <c r="C13" s="81">
        <v>810</v>
      </c>
      <c r="D13" s="79">
        <v>15.2</v>
      </c>
      <c r="E13" s="79">
        <v>15.2</v>
      </c>
      <c r="F13" s="75">
        <f>C13*E13</f>
        <v>12312</v>
      </c>
      <c r="G13" s="75">
        <v>100</v>
      </c>
      <c r="H13" s="75"/>
      <c r="I13" s="75">
        <f>F13+G13</f>
        <v>12412</v>
      </c>
    </row>
    <row r="14" spans="1:19" ht="27.95" customHeight="1" x14ac:dyDescent="0.25">
      <c r="A14" s="30">
        <f>A13+1</f>
        <v>3</v>
      </c>
      <c r="B14" s="36" t="s">
        <v>26</v>
      </c>
      <c r="C14" s="81">
        <v>493.31</v>
      </c>
      <c r="D14" s="79">
        <v>15.2</v>
      </c>
      <c r="E14" s="79">
        <v>15.2</v>
      </c>
      <c r="F14" s="75">
        <f>C14*E14</f>
        <v>7498.3119999999999</v>
      </c>
      <c r="G14" s="75">
        <v>100</v>
      </c>
      <c r="H14" s="75"/>
      <c r="I14" s="75">
        <f>F14+G14</f>
        <v>7598.3119999999999</v>
      </c>
    </row>
    <row r="15" spans="1:19" ht="27.95" customHeight="1" x14ac:dyDescent="0.25">
      <c r="A15" s="30">
        <f>A14+1</f>
        <v>4</v>
      </c>
      <c r="B15" s="36" t="s">
        <v>28</v>
      </c>
      <c r="C15" s="81">
        <v>418.37</v>
      </c>
      <c r="D15" s="79">
        <v>15.2</v>
      </c>
      <c r="E15" s="79">
        <v>15.2</v>
      </c>
      <c r="F15" s="75">
        <f>C15*E15</f>
        <v>6359.2240000000002</v>
      </c>
      <c r="G15" s="75">
        <v>100</v>
      </c>
      <c r="H15" s="75"/>
      <c r="I15" s="75">
        <f>F15+G15</f>
        <v>6459.2240000000002</v>
      </c>
    </row>
    <row r="16" spans="1:19" ht="27.95" customHeight="1" x14ac:dyDescent="0.25">
      <c r="A16" s="30">
        <f>A15+1</f>
        <v>5</v>
      </c>
      <c r="B16" s="36" t="s">
        <v>30</v>
      </c>
      <c r="C16" s="81">
        <v>349.93</v>
      </c>
      <c r="D16" s="79">
        <v>15.2</v>
      </c>
      <c r="E16" s="79">
        <v>15.2</v>
      </c>
      <c r="F16" s="75">
        <f>C16*E16</f>
        <v>5318.9359999999997</v>
      </c>
      <c r="G16" s="25">
        <v>100</v>
      </c>
      <c r="H16" s="25"/>
      <c r="I16" s="75">
        <f>F16+G16</f>
        <v>5418.9359999999997</v>
      </c>
    </row>
    <row r="17" spans="1:9" ht="27.95" customHeight="1" x14ac:dyDescent="0.25">
      <c r="A17" s="30">
        <f>A16+1</f>
        <v>6</v>
      </c>
      <c r="B17" s="36" t="s">
        <v>32</v>
      </c>
      <c r="C17" s="81">
        <v>332.17</v>
      </c>
      <c r="D17" s="79">
        <v>15.2</v>
      </c>
      <c r="E17" s="79">
        <v>15.2</v>
      </c>
      <c r="F17" s="75">
        <f>C17*E17</f>
        <v>5048.9840000000004</v>
      </c>
      <c r="G17" s="75">
        <v>100</v>
      </c>
      <c r="H17" s="75"/>
      <c r="I17" s="75">
        <f>F17+G17</f>
        <v>5148.9840000000004</v>
      </c>
    </row>
    <row r="18" spans="1:9" ht="27.95" customHeight="1" x14ac:dyDescent="0.25">
      <c r="A18" s="30"/>
      <c r="B18" s="23" t="s">
        <v>33</v>
      </c>
      <c r="C18" s="81"/>
      <c r="D18" s="79"/>
      <c r="E18" s="79"/>
      <c r="F18" s="75"/>
      <c r="G18" s="75"/>
      <c r="H18" s="75"/>
      <c r="I18" s="75"/>
    </row>
    <row r="19" spans="1:9" ht="21" customHeight="1" x14ac:dyDescent="0.3">
      <c r="A19" s="38">
        <v>7</v>
      </c>
      <c r="B19" s="82" t="s">
        <v>35</v>
      </c>
      <c r="C19" s="81">
        <v>570</v>
      </c>
      <c r="D19" s="79">
        <v>15.2</v>
      </c>
      <c r="E19" s="79">
        <v>15.2</v>
      </c>
      <c r="F19" s="75">
        <f t="shared" ref="F19:F24" si="0">C19*E19</f>
        <v>8664</v>
      </c>
      <c r="G19" s="75">
        <v>100</v>
      </c>
      <c r="H19" s="75"/>
      <c r="I19" s="75">
        <f t="shared" ref="I19:I24" si="1">F19+G19</f>
        <v>8764</v>
      </c>
    </row>
    <row r="20" spans="1:9" ht="27.95" customHeight="1" x14ac:dyDescent="0.25">
      <c r="A20" s="30">
        <f>A19+1</f>
        <v>8</v>
      </c>
      <c r="B20" s="41" t="s">
        <v>37</v>
      </c>
      <c r="C20" s="81">
        <v>371</v>
      </c>
      <c r="D20" s="79">
        <v>15.2</v>
      </c>
      <c r="E20" s="79">
        <v>15.2</v>
      </c>
      <c r="F20" s="75">
        <f t="shared" si="0"/>
        <v>5639.2</v>
      </c>
      <c r="G20" s="75">
        <v>100</v>
      </c>
      <c r="H20" s="75"/>
      <c r="I20" s="75">
        <f t="shared" si="1"/>
        <v>5739.2</v>
      </c>
    </row>
    <row r="21" spans="1:9" ht="27.95" customHeight="1" x14ac:dyDescent="0.25">
      <c r="A21" s="30">
        <f>A20+1</f>
        <v>9</v>
      </c>
      <c r="B21" s="36" t="s">
        <v>39</v>
      </c>
      <c r="C21" s="81">
        <v>330.28</v>
      </c>
      <c r="D21" s="79">
        <v>15.2</v>
      </c>
      <c r="E21" s="79">
        <v>15.2</v>
      </c>
      <c r="F21" s="75">
        <f t="shared" si="0"/>
        <v>5020.2559999999994</v>
      </c>
      <c r="G21" s="25">
        <v>100</v>
      </c>
      <c r="H21" s="25"/>
      <c r="I21" s="75">
        <f t="shared" si="1"/>
        <v>5120.2559999999994</v>
      </c>
    </row>
    <row r="22" spans="1:9" ht="27.95" customHeight="1" x14ac:dyDescent="0.25">
      <c r="A22" s="30">
        <f>A21+1</f>
        <v>10</v>
      </c>
      <c r="B22" s="36" t="s">
        <v>41</v>
      </c>
      <c r="C22" s="81">
        <v>380.22</v>
      </c>
      <c r="D22" s="79">
        <v>15.2</v>
      </c>
      <c r="E22" s="79">
        <v>15.2</v>
      </c>
      <c r="F22" s="75">
        <f t="shared" si="0"/>
        <v>5779.3440000000001</v>
      </c>
      <c r="G22" s="25">
        <v>100</v>
      </c>
      <c r="H22" s="25"/>
      <c r="I22" s="75">
        <f t="shared" si="1"/>
        <v>5879.3440000000001</v>
      </c>
    </row>
    <row r="23" spans="1:9" ht="24.75" customHeight="1" x14ac:dyDescent="0.3">
      <c r="A23" s="30">
        <f>A22+1</f>
        <v>11</v>
      </c>
      <c r="B23" s="82" t="s">
        <v>307</v>
      </c>
      <c r="C23" s="81">
        <v>272.56</v>
      </c>
      <c r="D23" s="79">
        <v>15.2</v>
      </c>
      <c r="E23" s="79">
        <v>15.2</v>
      </c>
      <c r="F23" s="75">
        <f t="shared" si="0"/>
        <v>4142.9120000000003</v>
      </c>
      <c r="G23" s="75">
        <v>100</v>
      </c>
      <c r="H23" s="75"/>
      <c r="I23" s="75">
        <f t="shared" si="1"/>
        <v>4242.9120000000003</v>
      </c>
    </row>
    <row r="24" spans="1:9" ht="27.95" customHeight="1" x14ac:dyDescent="0.25">
      <c r="A24" s="30">
        <f>A23+1</f>
        <v>12</v>
      </c>
      <c r="B24" s="43" t="s">
        <v>45</v>
      </c>
      <c r="C24" s="81">
        <v>361</v>
      </c>
      <c r="D24" s="79">
        <v>15.2</v>
      </c>
      <c r="E24" s="79">
        <v>15.2</v>
      </c>
      <c r="F24" s="75">
        <f t="shared" si="0"/>
        <v>5487.2</v>
      </c>
      <c r="G24" s="75">
        <v>100</v>
      </c>
      <c r="H24" s="75"/>
      <c r="I24" s="75">
        <f t="shared" si="1"/>
        <v>5587.2</v>
      </c>
    </row>
    <row r="25" spans="1:9" ht="27.95" customHeight="1" x14ac:dyDescent="0.25">
      <c r="A25" s="30"/>
      <c r="B25" s="23" t="s">
        <v>46</v>
      </c>
      <c r="C25" s="81"/>
      <c r="D25" s="79"/>
      <c r="E25" s="79"/>
      <c r="F25" s="75"/>
      <c r="G25" s="75"/>
      <c r="H25" s="75"/>
      <c r="I25" s="75"/>
    </row>
    <row r="26" spans="1:9" ht="27.95" customHeight="1" x14ac:dyDescent="0.25">
      <c r="A26" s="30">
        <v>13</v>
      </c>
      <c r="B26" s="36" t="s">
        <v>48</v>
      </c>
      <c r="C26" s="81">
        <v>418.37</v>
      </c>
      <c r="D26" s="79">
        <v>15.2</v>
      </c>
      <c r="E26" s="79">
        <v>15.2</v>
      </c>
      <c r="F26" s="75">
        <f>C26*E26</f>
        <v>6359.2240000000002</v>
      </c>
      <c r="G26" s="75">
        <v>100</v>
      </c>
      <c r="H26" s="75"/>
      <c r="I26" s="75">
        <f>F26+G26</f>
        <v>6459.2240000000002</v>
      </c>
    </row>
    <row r="27" spans="1:9" ht="27.95" customHeight="1" x14ac:dyDescent="0.25">
      <c r="A27" s="30"/>
      <c r="B27" s="23" t="s">
        <v>49</v>
      </c>
      <c r="C27" s="81"/>
      <c r="D27" s="79"/>
      <c r="E27" s="79"/>
      <c r="F27" s="75"/>
      <c r="G27" s="75"/>
      <c r="H27" s="75"/>
      <c r="I27" s="75"/>
    </row>
    <row r="28" spans="1:9" ht="27.95" customHeight="1" x14ac:dyDescent="0.25">
      <c r="A28" s="30">
        <v>14</v>
      </c>
      <c r="B28" s="31" t="s">
        <v>51</v>
      </c>
      <c r="C28" s="81">
        <v>416.07</v>
      </c>
      <c r="D28" s="79">
        <v>15.2</v>
      </c>
      <c r="E28" s="79">
        <v>15.2</v>
      </c>
      <c r="F28" s="75">
        <f>C28*E28</f>
        <v>6324.2639999999992</v>
      </c>
      <c r="G28" s="75">
        <v>100</v>
      </c>
      <c r="H28" s="75"/>
      <c r="I28" s="75">
        <f>F28+G28</f>
        <v>6424.2639999999992</v>
      </c>
    </row>
    <row r="29" spans="1:9" ht="27.95" customHeight="1" x14ac:dyDescent="0.25">
      <c r="A29" s="30"/>
      <c r="B29" s="23" t="s">
        <v>52</v>
      </c>
      <c r="C29" s="81"/>
      <c r="D29" s="79"/>
      <c r="E29" s="79"/>
      <c r="F29" s="75"/>
      <c r="G29" s="75"/>
      <c r="H29" s="75"/>
      <c r="I29" s="75"/>
    </row>
    <row r="30" spans="1:9" ht="27.95" customHeight="1" x14ac:dyDescent="0.25">
      <c r="A30" s="30">
        <v>15</v>
      </c>
      <c r="B30" s="36" t="s">
        <v>54</v>
      </c>
      <c r="C30" s="81">
        <v>461</v>
      </c>
      <c r="D30" s="79">
        <v>15.2</v>
      </c>
      <c r="E30" s="79">
        <v>15.2</v>
      </c>
      <c r="F30" s="75">
        <f t="shared" ref="F30:F35" si="2">C30*E30</f>
        <v>7007.2</v>
      </c>
      <c r="G30" s="75">
        <v>100</v>
      </c>
      <c r="H30" s="75">
        <v>5611.78</v>
      </c>
      <c r="I30" s="75">
        <f>F30+G30+H30</f>
        <v>12718.98</v>
      </c>
    </row>
    <row r="31" spans="1:9" ht="27.95" customHeight="1" x14ac:dyDescent="0.25">
      <c r="A31" s="30">
        <v>16</v>
      </c>
      <c r="B31" s="41" t="s">
        <v>56</v>
      </c>
      <c r="C31" s="81">
        <v>410</v>
      </c>
      <c r="D31" s="79">
        <v>15.2</v>
      </c>
      <c r="E31" s="79">
        <v>15.2</v>
      </c>
      <c r="F31" s="75">
        <f t="shared" si="2"/>
        <v>6232</v>
      </c>
      <c r="G31" s="75">
        <v>100</v>
      </c>
      <c r="H31" s="75"/>
      <c r="I31" s="75">
        <f>F31+G31</f>
        <v>6332</v>
      </c>
    </row>
    <row r="32" spans="1:9" ht="27.95" customHeight="1" x14ac:dyDescent="0.25">
      <c r="A32" s="30">
        <v>17</v>
      </c>
      <c r="B32" s="31" t="s">
        <v>58</v>
      </c>
      <c r="C32" s="81">
        <v>286.05</v>
      </c>
      <c r="D32" s="79">
        <v>15.2</v>
      </c>
      <c r="E32" s="79">
        <v>15.2</v>
      </c>
      <c r="F32" s="75">
        <f t="shared" si="2"/>
        <v>4347.96</v>
      </c>
      <c r="G32" s="75">
        <v>100</v>
      </c>
      <c r="H32" s="75"/>
      <c r="I32" s="75">
        <f>F32+G32</f>
        <v>4447.96</v>
      </c>
    </row>
    <row r="33" spans="1:9" ht="27.95" customHeight="1" x14ac:dyDescent="0.25">
      <c r="A33" s="30">
        <v>18</v>
      </c>
      <c r="B33" s="36" t="s">
        <v>60</v>
      </c>
      <c r="C33" s="81">
        <v>416.07</v>
      </c>
      <c r="D33" s="79">
        <v>15.2</v>
      </c>
      <c r="E33" s="79">
        <v>15.2</v>
      </c>
      <c r="F33" s="75">
        <f t="shared" si="2"/>
        <v>6324.2639999999992</v>
      </c>
      <c r="G33" s="75">
        <v>100</v>
      </c>
      <c r="H33" s="75"/>
      <c r="I33" s="75">
        <f>F33+G33</f>
        <v>6424.2639999999992</v>
      </c>
    </row>
    <row r="34" spans="1:9" ht="27.95" customHeight="1" x14ac:dyDescent="0.25">
      <c r="A34" s="30">
        <v>19</v>
      </c>
      <c r="B34" s="36" t="s">
        <v>62</v>
      </c>
      <c r="C34" s="81">
        <v>416.07</v>
      </c>
      <c r="D34" s="79">
        <v>15.2</v>
      </c>
      <c r="E34" s="79">
        <v>15.2</v>
      </c>
      <c r="F34" s="75">
        <f t="shared" si="2"/>
        <v>6324.2639999999992</v>
      </c>
      <c r="G34" s="75">
        <v>100</v>
      </c>
      <c r="H34" s="75"/>
      <c r="I34" s="75">
        <f>F34+G34</f>
        <v>6424.2639999999992</v>
      </c>
    </row>
    <row r="35" spans="1:9" ht="27.95" customHeight="1" x14ac:dyDescent="0.25">
      <c r="A35" s="30">
        <f>A34+1</f>
        <v>20</v>
      </c>
      <c r="B35" s="31" t="s">
        <v>283</v>
      </c>
      <c r="C35" s="81">
        <v>416.07</v>
      </c>
      <c r="D35" s="79">
        <v>15.2</v>
      </c>
      <c r="E35" s="79">
        <v>15.2</v>
      </c>
      <c r="F35" s="75">
        <f t="shared" si="2"/>
        <v>6324.2639999999992</v>
      </c>
      <c r="G35" s="75">
        <v>100</v>
      </c>
      <c r="H35" s="75"/>
      <c r="I35" s="75">
        <f>F35+G35</f>
        <v>6424.2639999999992</v>
      </c>
    </row>
    <row r="36" spans="1:9" ht="27.95" customHeight="1" x14ac:dyDescent="0.25">
      <c r="A36" s="30"/>
      <c r="B36" s="23" t="s">
        <v>65</v>
      </c>
      <c r="C36" s="81"/>
      <c r="D36" s="79"/>
      <c r="E36" s="79"/>
      <c r="F36" s="75"/>
      <c r="G36" s="75"/>
      <c r="H36" s="75"/>
      <c r="I36" s="75"/>
    </row>
    <row r="37" spans="1:9" ht="27.95" customHeight="1" x14ac:dyDescent="0.25">
      <c r="A37" s="30">
        <v>21</v>
      </c>
      <c r="B37" s="36" t="s">
        <v>67</v>
      </c>
      <c r="C37" s="32">
        <v>321.94</v>
      </c>
      <c r="D37" s="79">
        <v>15.2</v>
      </c>
      <c r="E37" s="79">
        <v>15.2</v>
      </c>
      <c r="F37" s="75">
        <f>C37*E37</f>
        <v>4893.4879999999994</v>
      </c>
      <c r="G37" s="75">
        <v>100</v>
      </c>
      <c r="H37" s="75"/>
      <c r="I37" s="75">
        <f>F37+G37</f>
        <v>4993.4879999999994</v>
      </c>
    </row>
    <row r="38" spans="1:9" ht="27.95" customHeight="1" x14ac:dyDescent="0.25">
      <c r="A38" s="30">
        <f>A37+1</f>
        <v>22</v>
      </c>
      <c r="B38" s="41" t="s">
        <v>69</v>
      </c>
      <c r="C38" s="97">
        <v>410</v>
      </c>
      <c r="D38" s="79">
        <v>15.2</v>
      </c>
      <c r="E38" s="79">
        <v>15.2</v>
      </c>
      <c r="F38" s="75">
        <f>C38*E38</f>
        <v>6232</v>
      </c>
      <c r="G38" s="75">
        <v>100</v>
      </c>
      <c r="H38" s="75"/>
      <c r="I38" s="75">
        <f>F38+G38</f>
        <v>6332</v>
      </c>
    </row>
    <row r="39" spans="1:9" ht="27.95" customHeight="1" x14ac:dyDescent="0.25">
      <c r="A39" s="30">
        <f>A38+1</f>
        <v>23</v>
      </c>
      <c r="B39" s="36" t="s">
        <v>71</v>
      </c>
      <c r="C39" s="81">
        <v>411.11</v>
      </c>
      <c r="D39" s="79">
        <v>15.2</v>
      </c>
      <c r="E39" s="79">
        <v>15.2</v>
      </c>
      <c r="F39" s="75">
        <f>C39*E39</f>
        <v>6248.8720000000003</v>
      </c>
      <c r="G39" s="25">
        <v>100</v>
      </c>
      <c r="H39" s="25"/>
      <c r="I39" s="75">
        <f>F39+G39</f>
        <v>6348.8720000000003</v>
      </c>
    </row>
    <row r="40" spans="1:9" ht="27.95" customHeight="1" x14ac:dyDescent="0.25">
      <c r="A40" s="30">
        <f>A39+1</f>
        <v>24</v>
      </c>
      <c r="B40" s="59" t="s">
        <v>318</v>
      </c>
      <c r="C40" s="81">
        <v>331.59</v>
      </c>
      <c r="D40" s="30">
        <v>15.2</v>
      </c>
      <c r="E40" s="79">
        <v>15.2</v>
      </c>
      <c r="F40" s="75">
        <f>C40*E40</f>
        <v>5040.1679999999997</v>
      </c>
      <c r="G40" s="75">
        <v>100</v>
      </c>
      <c r="H40" s="75"/>
      <c r="I40" s="75">
        <f>F40+G40</f>
        <v>5140.1679999999997</v>
      </c>
    </row>
    <row r="41" spans="1:9" ht="27.95" customHeight="1" x14ac:dyDescent="0.25">
      <c r="A41" s="30"/>
      <c r="B41" s="23" t="s">
        <v>74</v>
      </c>
      <c r="C41" s="81"/>
      <c r="D41" s="79"/>
      <c r="E41" s="79"/>
      <c r="F41" s="75"/>
      <c r="G41" s="75"/>
      <c r="H41" s="75"/>
      <c r="I41" s="75"/>
    </row>
    <row r="42" spans="1:9" ht="27.95" customHeight="1" x14ac:dyDescent="0.25">
      <c r="A42" s="30">
        <v>25</v>
      </c>
      <c r="B42" s="46" t="s">
        <v>76</v>
      </c>
      <c r="C42" s="81">
        <v>410</v>
      </c>
      <c r="D42" s="79">
        <v>15.2</v>
      </c>
      <c r="E42" s="79">
        <v>15.2</v>
      </c>
      <c r="F42" s="83">
        <f>C42*E42</f>
        <v>6232</v>
      </c>
      <c r="G42" s="75">
        <v>100</v>
      </c>
      <c r="H42" s="75"/>
      <c r="I42" s="75">
        <f>F42+G42</f>
        <v>6332</v>
      </c>
    </row>
    <row r="43" spans="1:9" ht="27.95" customHeight="1" x14ac:dyDescent="0.25">
      <c r="A43" s="30">
        <f>A42+1</f>
        <v>26</v>
      </c>
      <c r="B43" s="36" t="s">
        <v>78</v>
      </c>
      <c r="C43" s="81">
        <v>416.07</v>
      </c>
      <c r="D43" s="79">
        <v>15.2</v>
      </c>
      <c r="E43" s="79">
        <v>15.2</v>
      </c>
      <c r="F43" s="83">
        <f>C43*E43</f>
        <v>6324.2639999999992</v>
      </c>
      <c r="G43" s="75">
        <v>100</v>
      </c>
      <c r="H43" s="75"/>
      <c r="I43" s="75">
        <f>F43+G43</f>
        <v>6424.2639999999992</v>
      </c>
    </row>
    <row r="44" spans="1:9" ht="27.95" customHeight="1" x14ac:dyDescent="0.25">
      <c r="A44" s="30">
        <f>A43+1</f>
        <v>27</v>
      </c>
      <c r="B44" s="36" t="s">
        <v>80</v>
      </c>
      <c r="C44" s="81">
        <v>400</v>
      </c>
      <c r="D44" s="79">
        <v>15.2</v>
      </c>
      <c r="E44" s="79">
        <v>15.2</v>
      </c>
      <c r="F44" s="83">
        <f>C44*E44</f>
        <v>6080</v>
      </c>
      <c r="G44" s="75">
        <v>100</v>
      </c>
      <c r="H44" s="75"/>
      <c r="I44" s="75">
        <f>F44+G44</f>
        <v>6180</v>
      </c>
    </row>
    <row r="45" spans="1:9" ht="27.95" customHeight="1" x14ac:dyDescent="0.25">
      <c r="A45" s="30"/>
      <c r="B45" s="23" t="s">
        <v>83</v>
      </c>
      <c r="C45" s="81"/>
      <c r="D45" s="79"/>
      <c r="E45" s="79"/>
      <c r="F45" s="75"/>
      <c r="G45" s="75"/>
      <c r="H45" s="75"/>
      <c r="I45" s="75"/>
    </row>
    <row r="46" spans="1:9" ht="27.95" customHeight="1" x14ac:dyDescent="0.25">
      <c r="A46" s="30">
        <v>28</v>
      </c>
      <c r="B46" s="36" t="s">
        <v>85</v>
      </c>
      <c r="C46" s="81">
        <v>410</v>
      </c>
      <c r="D46" s="79">
        <v>15.2</v>
      </c>
      <c r="E46" s="79">
        <v>15.2</v>
      </c>
      <c r="F46" s="75">
        <f>C46*E46</f>
        <v>6232</v>
      </c>
      <c r="G46" s="75">
        <v>100</v>
      </c>
      <c r="H46" s="75"/>
      <c r="I46" s="75">
        <f>F46+G46</f>
        <v>6332</v>
      </c>
    </row>
    <row r="47" spans="1:9" ht="27.95" customHeight="1" x14ac:dyDescent="0.25">
      <c r="A47" s="30">
        <f>A46+1</f>
        <v>29</v>
      </c>
      <c r="B47" s="31" t="s">
        <v>87</v>
      </c>
      <c r="C47" s="81">
        <v>359.21</v>
      </c>
      <c r="D47" s="79">
        <v>15.2</v>
      </c>
      <c r="E47" s="79">
        <v>15.2</v>
      </c>
      <c r="F47" s="75">
        <f>C47*E47</f>
        <v>5459.9919999999993</v>
      </c>
      <c r="G47" s="75">
        <v>100</v>
      </c>
      <c r="H47" s="75"/>
      <c r="I47" s="75">
        <f>F47+G47</f>
        <v>5559.9919999999993</v>
      </c>
    </row>
    <row r="48" spans="1:9" ht="27.95" customHeight="1" x14ac:dyDescent="0.25">
      <c r="A48" s="30">
        <f>A47+1</f>
        <v>30</v>
      </c>
      <c r="B48" s="36" t="s">
        <v>89</v>
      </c>
      <c r="C48" s="81">
        <v>359.21</v>
      </c>
      <c r="D48" s="79">
        <v>15.2</v>
      </c>
      <c r="E48" s="79">
        <v>15.2</v>
      </c>
      <c r="F48" s="75">
        <f>C48*E48</f>
        <v>5459.9919999999993</v>
      </c>
      <c r="G48" s="75">
        <v>100</v>
      </c>
      <c r="H48" s="75"/>
      <c r="I48" s="75">
        <f>F48+G48</f>
        <v>5559.9919999999993</v>
      </c>
    </row>
    <row r="49" spans="1:9" ht="27.95" customHeight="1" x14ac:dyDescent="0.25">
      <c r="A49" s="30">
        <f>A48+1</f>
        <v>31</v>
      </c>
      <c r="B49" s="36" t="s">
        <v>91</v>
      </c>
      <c r="C49" s="81">
        <v>328.83</v>
      </c>
      <c r="D49" s="79">
        <v>15.2</v>
      </c>
      <c r="E49" s="79">
        <v>15.2</v>
      </c>
      <c r="F49" s="75">
        <f>C49*E49</f>
        <v>4998.2159999999994</v>
      </c>
      <c r="G49" s="75">
        <v>100</v>
      </c>
      <c r="H49" s="75"/>
      <c r="I49" s="75">
        <f>F49+G49</f>
        <v>5098.2159999999994</v>
      </c>
    </row>
    <row r="50" spans="1:9" ht="27.95" customHeight="1" x14ac:dyDescent="0.25">
      <c r="A50" s="30"/>
      <c r="B50" s="23" t="s">
        <v>92</v>
      </c>
      <c r="C50" s="81"/>
      <c r="D50" s="79"/>
      <c r="E50" s="79"/>
      <c r="F50" s="75"/>
      <c r="G50" s="75"/>
      <c r="H50" s="75"/>
      <c r="I50" s="75"/>
    </row>
    <row r="51" spans="1:9" ht="27.95" customHeight="1" x14ac:dyDescent="0.25">
      <c r="A51" s="30">
        <v>32</v>
      </c>
      <c r="B51" s="36" t="s">
        <v>94</v>
      </c>
      <c r="C51" s="81">
        <v>388</v>
      </c>
      <c r="D51" s="79">
        <v>15.2</v>
      </c>
      <c r="E51" s="79">
        <v>15.2</v>
      </c>
      <c r="F51" s="75">
        <f t="shared" ref="F51:F56" si="3">C51*E51</f>
        <v>5897.5999999999995</v>
      </c>
      <c r="G51" s="75">
        <v>100</v>
      </c>
      <c r="H51" s="75"/>
      <c r="I51" s="75">
        <f t="shared" ref="I51:I56" si="4">F51+G51</f>
        <v>5997.5999999999995</v>
      </c>
    </row>
    <row r="52" spans="1:9" ht="27.95" customHeight="1" x14ac:dyDescent="0.25">
      <c r="A52" s="30">
        <f>A51+1</f>
        <v>33</v>
      </c>
      <c r="B52" s="31" t="s">
        <v>96</v>
      </c>
      <c r="C52" s="81">
        <v>418.36</v>
      </c>
      <c r="D52" s="79">
        <v>15.2</v>
      </c>
      <c r="E52" s="79">
        <v>15.2</v>
      </c>
      <c r="F52" s="75">
        <f t="shared" si="3"/>
        <v>6359.0720000000001</v>
      </c>
      <c r="G52" s="75">
        <v>100</v>
      </c>
      <c r="H52" s="75"/>
      <c r="I52" s="75">
        <f t="shared" si="4"/>
        <v>6459.0720000000001</v>
      </c>
    </row>
    <row r="53" spans="1:9" ht="27.95" customHeight="1" x14ac:dyDescent="0.25">
      <c r="A53" s="30">
        <f>A52+1</f>
        <v>34</v>
      </c>
      <c r="B53" s="36" t="s">
        <v>98</v>
      </c>
      <c r="C53" s="81">
        <v>136.13</v>
      </c>
      <c r="D53" s="79">
        <v>15.2</v>
      </c>
      <c r="E53" s="79">
        <v>15.2</v>
      </c>
      <c r="F53" s="75">
        <f t="shared" si="3"/>
        <v>2069.1759999999999</v>
      </c>
      <c r="G53" s="75">
        <v>100</v>
      </c>
      <c r="H53" s="75"/>
      <c r="I53" s="75">
        <f t="shared" si="4"/>
        <v>2169.1759999999999</v>
      </c>
    </row>
    <row r="54" spans="1:9" ht="27.95" customHeight="1" x14ac:dyDescent="0.25">
      <c r="A54" s="30">
        <f>A53+1</f>
        <v>35</v>
      </c>
      <c r="B54" s="36" t="s">
        <v>100</v>
      </c>
      <c r="C54" s="81">
        <v>133.97999999999999</v>
      </c>
      <c r="D54" s="79">
        <v>15.2</v>
      </c>
      <c r="E54" s="79">
        <v>15.2</v>
      </c>
      <c r="F54" s="75">
        <f t="shared" si="3"/>
        <v>2036.4959999999996</v>
      </c>
      <c r="G54" s="75">
        <v>100</v>
      </c>
      <c r="H54" s="75"/>
      <c r="I54" s="75">
        <f t="shared" si="4"/>
        <v>2136.4959999999996</v>
      </c>
    </row>
    <row r="55" spans="1:9" ht="27.95" customHeight="1" x14ac:dyDescent="0.25">
      <c r="A55" s="30">
        <f>A54+1</f>
        <v>36</v>
      </c>
      <c r="B55" s="36" t="s">
        <v>102</v>
      </c>
      <c r="C55" s="81">
        <v>99.09</v>
      </c>
      <c r="D55" s="79">
        <v>15.2</v>
      </c>
      <c r="E55" s="79">
        <v>15.2</v>
      </c>
      <c r="F55" s="75">
        <f t="shared" si="3"/>
        <v>1506.1679999999999</v>
      </c>
      <c r="G55" s="75">
        <v>100</v>
      </c>
      <c r="H55" s="75"/>
      <c r="I55" s="75">
        <f t="shared" si="4"/>
        <v>1606.1679999999999</v>
      </c>
    </row>
    <row r="56" spans="1:9" ht="27.95" customHeight="1" x14ac:dyDescent="0.25">
      <c r="A56" s="30">
        <f>A55+1</f>
        <v>37</v>
      </c>
      <c r="B56" s="36" t="s">
        <v>104</v>
      </c>
      <c r="C56" s="81">
        <v>247.11</v>
      </c>
      <c r="D56" s="79">
        <v>15.2</v>
      </c>
      <c r="E56" s="79">
        <v>15.2</v>
      </c>
      <c r="F56" s="75">
        <f t="shared" si="3"/>
        <v>3756.0720000000001</v>
      </c>
      <c r="G56" s="75">
        <v>100</v>
      </c>
      <c r="H56" s="75"/>
      <c r="I56" s="75">
        <f t="shared" si="4"/>
        <v>3856.0720000000001</v>
      </c>
    </row>
    <row r="57" spans="1:9" ht="27.95" customHeight="1" x14ac:dyDescent="0.25">
      <c r="A57" s="30"/>
      <c r="B57" s="23" t="s">
        <v>105</v>
      </c>
      <c r="C57" s="81"/>
      <c r="D57" s="79"/>
      <c r="E57" s="79"/>
      <c r="F57" s="75"/>
      <c r="G57" s="75"/>
      <c r="H57" s="75"/>
      <c r="I57" s="75"/>
    </row>
    <row r="58" spans="1:9" ht="27.95" customHeight="1" x14ac:dyDescent="0.25">
      <c r="A58" s="30">
        <v>38</v>
      </c>
      <c r="B58" s="43" t="s">
        <v>306</v>
      </c>
      <c r="C58" s="81">
        <v>460</v>
      </c>
      <c r="D58" s="79">
        <v>15.2</v>
      </c>
      <c r="E58" s="79">
        <v>15.2</v>
      </c>
      <c r="F58" s="66">
        <f t="shared" ref="F58:F71" si="5">C58*E58</f>
        <v>6992</v>
      </c>
      <c r="G58" s="75">
        <v>100</v>
      </c>
      <c r="H58" s="75"/>
      <c r="I58" s="75">
        <f t="shared" ref="I58:I71" si="6">F58+G58</f>
        <v>7092</v>
      </c>
    </row>
    <row r="59" spans="1:9" ht="27.95" customHeight="1" x14ac:dyDescent="0.25">
      <c r="A59" s="30">
        <f>A58+1</f>
        <v>39</v>
      </c>
      <c r="B59" s="31" t="s">
        <v>108</v>
      </c>
      <c r="C59" s="81">
        <v>349.93</v>
      </c>
      <c r="D59" s="79">
        <v>15.2</v>
      </c>
      <c r="E59" s="79">
        <v>15.2</v>
      </c>
      <c r="F59" s="66">
        <f t="shared" si="5"/>
        <v>5318.9359999999997</v>
      </c>
      <c r="G59" s="75">
        <v>100</v>
      </c>
      <c r="H59" s="75"/>
      <c r="I59" s="75">
        <f t="shared" si="6"/>
        <v>5418.9359999999997</v>
      </c>
    </row>
    <row r="60" spans="1:9" ht="27.95" customHeight="1" x14ac:dyDescent="0.25">
      <c r="A60" s="30">
        <f t="shared" ref="A60:A71" si="7">A59+1</f>
        <v>40</v>
      </c>
      <c r="B60" s="36" t="s">
        <v>110</v>
      </c>
      <c r="C60" s="81">
        <v>375.27</v>
      </c>
      <c r="D60" s="79">
        <v>15.2</v>
      </c>
      <c r="E60" s="79">
        <v>15.2</v>
      </c>
      <c r="F60" s="66">
        <f t="shared" si="5"/>
        <v>5704.1039999999994</v>
      </c>
      <c r="G60" s="75">
        <v>100</v>
      </c>
      <c r="H60" s="75"/>
      <c r="I60" s="75">
        <f t="shared" si="6"/>
        <v>5804.1039999999994</v>
      </c>
    </row>
    <row r="61" spans="1:9" ht="27.95" customHeight="1" x14ac:dyDescent="0.25">
      <c r="A61" s="30">
        <f t="shared" si="7"/>
        <v>41</v>
      </c>
      <c r="B61" s="36" t="s">
        <v>112</v>
      </c>
      <c r="C61" s="81">
        <v>341.71</v>
      </c>
      <c r="D61" s="79">
        <v>15.2</v>
      </c>
      <c r="E61" s="79">
        <v>15.2</v>
      </c>
      <c r="F61" s="66">
        <f t="shared" si="5"/>
        <v>5193.9919999999993</v>
      </c>
      <c r="G61" s="75">
        <v>100</v>
      </c>
      <c r="H61" s="75"/>
      <c r="I61" s="75">
        <f t="shared" si="6"/>
        <v>5293.9919999999993</v>
      </c>
    </row>
    <row r="62" spans="1:9" ht="27.95" customHeight="1" x14ac:dyDescent="0.25">
      <c r="A62" s="30">
        <f t="shared" si="7"/>
        <v>42</v>
      </c>
      <c r="B62" s="36" t="s">
        <v>114</v>
      </c>
      <c r="C62" s="81">
        <v>394.44</v>
      </c>
      <c r="D62" s="79">
        <v>15.2</v>
      </c>
      <c r="E62" s="79">
        <v>15.2</v>
      </c>
      <c r="F62" s="66">
        <f t="shared" si="5"/>
        <v>5995.4879999999994</v>
      </c>
      <c r="G62" s="75">
        <v>100</v>
      </c>
      <c r="H62" s="75"/>
      <c r="I62" s="75">
        <f t="shared" si="6"/>
        <v>6095.4879999999994</v>
      </c>
    </row>
    <row r="63" spans="1:9" ht="27.95" customHeight="1" x14ac:dyDescent="0.25">
      <c r="A63" s="30">
        <f t="shared" si="7"/>
        <v>43</v>
      </c>
      <c r="B63" s="36" t="s">
        <v>116</v>
      </c>
      <c r="C63" s="81">
        <v>371</v>
      </c>
      <c r="D63" s="79">
        <v>15.2</v>
      </c>
      <c r="E63" s="79">
        <v>15.2</v>
      </c>
      <c r="F63" s="66">
        <f t="shared" si="5"/>
        <v>5639.2</v>
      </c>
      <c r="G63" s="75">
        <v>100</v>
      </c>
      <c r="H63" s="75"/>
      <c r="I63" s="75">
        <f t="shared" si="6"/>
        <v>5739.2</v>
      </c>
    </row>
    <row r="64" spans="1:9" ht="27.95" customHeight="1" x14ac:dyDescent="0.25">
      <c r="A64" s="30">
        <f t="shared" si="7"/>
        <v>44</v>
      </c>
      <c r="B64" s="36" t="s">
        <v>118</v>
      </c>
      <c r="C64" s="81">
        <v>261.94</v>
      </c>
      <c r="D64" s="79">
        <v>15.2</v>
      </c>
      <c r="E64" s="79">
        <v>15.2</v>
      </c>
      <c r="F64" s="75">
        <f t="shared" si="5"/>
        <v>3981.4879999999998</v>
      </c>
      <c r="G64" s="75">
        <v>100</v>
      </c>
      <c r="H64" s="75"/>
      <c r="I64" s="75">
        <f t="shared" si="6"/>
        <v>4081.4879999999998</v>
      </c>
    </row>
    <row r="65" spans="1:9" ht="27.95" customHeight="1" x14ac:dyDescent="0.25">
      <c r="A65" s="30">
        <f t="shared" si="7"/>
        <v>45</v>
      </c>
      <c r="B65" s="36" t="s">
        <v>120</v>
      </c>
      <c r="C65" s="81">
        <v>261.94</v>
      </c>
      <c r="D65" s="79">
        <v>15.2</v>
      </c>
      <c r="E65" s="79">
        <v>15.2</v>
      </c>
      <c r="F65" s="75">
        <f t="shared" si="5"/>
        <v>3981.4879999999998</v>
      </c>
      <c r="G65" s="75">
        <v>100</v>
      </c>
      <c r="H65" s="75"/>
      <c r="I65" s="75">
        <f t="shared" si="6"/>
        <v>4081.4879999999998</v>
      </c>
    </row>
    <row r="66" spans="1:9" ht="27.95" customHeight="1" x14ac:dyDescent="0.25">
      <c r="A66" s="30">
        <f t="shared" si="7"/>
        <v>46</v>
      </c>
      <c r="B66" s="36" t="s">
        <v>122</v>
      </c>
      <c r="C66" s="81">
        <v>261.94</v>
      </c>
      <c r="D66" s="79">
        <v>15.2</v>
      </c>
      <c r="E66" s="79">
        <v>15.2</v>
      </c>
      <c r="F66" s="75">
        <f t="shared" si="5"/>
        <v>3981.4879999999998</v>
      </c>
      <c r="G66" s="75">
        <v>100</v>
      </c>
      <c r="H66" s="75"/>
      <c r="I66" s="75">
        <f t="shared" si="6"/>
        <v>4081.4879999999998</v>
      </c>
    </row>
    <row r="67" spans="1:9" ht="27.95" customHeight="1" x14ac:dyDescent="0.25">
      <c r="A67" s="30">
        <f t="shared" si="7"/>
        <v>47</v>
      </c>
      <c r="B67" s="36" t="s">
        <v>124</v>
      </c>
      <c r="C67" s="81">
        <v>261.94</v>
      </c>
      <c r="D67" s="79">
        <v>15.2</v>
      </c>
      <c r="E67" s="79">
        <v>15.2</v>
      </c>
      <c r="F67" s="75">
        <f t="shared" si="5"/>
        <v>3981.4879999999998</v>
      </c>
      <c r="G67" s="75">
        <v>100</v>
      </c>
      <c r="H67" s="75"/>
      <c r="I67" s="75">
        <f t="shared" si="6"/>
        <v>4081.4879999999998</v>
      </c>
    </row>
    <row r="68" spans="1:9" ht="27.95" customHeight="1" x14ac:dyDescent="0.25">
      <c r="A68" s="30">
        <f t="shared" si="7"/>
        <v>48</v>
      </c>
      <c r="B68" s="36" t="s">
        <v>126</v>
      </c>
      <c r="C68" s="81">
        <v>332.17</v>
      </c>
      <c r="D68" s="79">
        <v>15.2</v>
      </c>
      <c r="E68" s="79">
        <v>15.2</v>
      </c>
      <c r="F68" s="75">
        <f t="shared" si="5"/>
        <v>5048.9840000000004</v>
      </c>
      <c r="G68" s="75">
        <v>100</v>
      </c>
      <c r="H68" s="75"/>
      <c r="I68" s="75">
        <f t="shared" si="6"/>
        <v>5148.9840000000004</v>
      </c>
    </row>
    <row r="69" spans="1:9" ht="27.95" customHeight="1" x14ac:dyDescent="0.25">
      <c r="A69" s="30">
        <f t="shared" si="7"/>
        <v>49</v>
      </c>
      <c r="B69" s="48" t="s">
        <v>128</v>
      </c>
      <c r="C69" s="81">
        <v>332.17</v>
      </c>
      <c r="D69" s="79">
        <v>15.2</v>
      </c>
      <c r="E69" s="79">
        <v>15.2</v>
      </c>
      <c r="F69" s="75">
        <f t="shared" si="5"/>
        <v>5048.9840000000004</v>
      </c>
      <c r="G69" s="75">
        <v>100</v>
      </c>
      <c r="H69" s="75"/>
      <c r="I69" s="75">
        <f t="shared" si="6"/>
        <v>5148.9840000000004</v>
      </c>
    </row>
    <row r="70" spans="1:9" ht="27.95" customHeight="1" x14ac:dyDescent="0.25">
      <c r="A70" s="30">
        <f t="shared" si="7"/>
        <v>50</v>
      </c>
      <c r="B70" s="36" t="s">
        <v>130</v>
      </c>
      <c r="C70" s="81">
        <v>332.17</v>
      </c>
      <c r="D70" s="79">
        <v>15.2</v>
      </c>
      <c r="E70" s="79">
        <v>15.2</v>
      </c>
      <c r="F70" s="75">
        <f t="shared" si="5"/>
        <v>5048.9840000000004</v>
      </c>
      <c r="G70" s="75">
        <v>100</v>
      </c>
      <c r="H70" s="75"/>
      <c r="I70" s="75">
        <f t="shared" si="6"/>
        <v>5148.9840000000004</v>
      </c>
    </row>
    <row r="71" spans="1:9" ht="27.95" customHeight="1" x14ac:dyDescent="0.25">
      <c r="A71" s="30">
        <f t="shared" si="7"/>
        <v>51</v>
      </c>
      <c r="B71" s="36" t="s">
        <v>132</v>
      </c>
      <c r="C71" s="81">
        <v>194.39</v>
      </c>
      <c r="D71" s="79">
        <v>15.2</v>
      </c>
      <c r="E71" s="79">
        <v>15.2</v>
      </c>
      <c r="F71" s="75">
        <f t="shared" si="5"/>
        <v>2954.7279999999996</v>
      </c>
      <c r="G71" s="75">
        <v>100</v>
      </c>
      <c r="H71" s="75"/>
      <c r="I71" s="75">
        <f t="shared" si="6"/>
        <v>3054.7279999999996</v>
      </c>
    </row>
    <row r="72" spans="1:9" ht="27.95" customHeight="1" x14ac:dyDescent="0.25">
      <c r="A72" s="30"/>
      <c r="B72" s="23" t="s">
        <v>133</v>
      </c>
      <c r="C72" s="81"/>
      <c r="D72" s="79"/>
      <c r="E72" s="79"/>
      <c r="F72" s="75"/>
      <c r="G72" s="75"/>
      <c r="H72" s="75"/>
      <c r="I72" s="75"/>
    </row>
    <row r="73" spans="1:9" ht="27.95" customHeight="1" x14ac:dyDescent="0.25">
      <c r="A73" s="30">
        <v>52</v>
      </c>
      <c r="B73" s="36" t="s">
        <v>135</v>
      </c>
      <c r="C73" s="81">
        <v>410</v>
      </c>
      <c r="D73" s="79">
        <v>15.2</v>
      </c>
      <c r="E73" s="79">
        <v>15.2</v>
      </c>
      <c r="F73" s="75">
        <f t="shared" ref="F73:F79" si="8">C73*E73</f>
        <v>6232</v>
      </c>
      <c r="G73" s="75">
        <v>100</v>
      </c>
      <c r="H73" s="75"/>
      <c r="I73" s="75">
        <f>F73+G73</f>
        <v>6332</v>
      </c>
    </row>
    <row r="74" spans="1:9" ht="27.95" customHeight="1" x14ac:dyDescent="0.25">
      <c r="A74" s="30">
        <f t="shared" ref="A74:A79" si="9">A73+1</f>
        <v>53</v>
      </c>
      <c r="B74" s="36" t="s">
        <v>137</v>
      </c>
      <c r="C74" s="81">
        <v>272.45999999999998</v>
      </c>
      <c r="D74" s="79">
        <v>15.2</v>
      </c>
      <c r="E74" s="79">
        <v>15.2</v>
      </c>
      <c r="F74" s="75">
        <f t="shared" si="8"/>
        <v>4141.3919999999998</v>
      </c>
      <c r="G74" s="75">
        <v>100</v>
      </c>
      <c r="H74" s="75">
        <v>159.22</v>
      </c>
      <c r="I74" s="75">
        <f>F74+G74+H74</f>
        <v>4400.6120000000001</v>
      </c>
    </row>
    <row r="75" spans="1:9" ht="27.95" customHeight="1" x14ac:dyDescent="0.25">
      <c r="A75" s="30">
        <f t="shared" si="9"/>
        <v>54</v>
      </c>
      <c r="B75" s="36" t="s">
        <v>139</v>
      </c>
      <c r="C75" s="81">
        <v>261.94</v>
      </c>
      <c r="D75" s="79">
        <v>15.2</v>
      </c>
      <c r="E75" s="79">
        <v>15.2</v>
      </c>
      <c r="F75" s="75">
        <f t="shared" si="8"/>
        <v>3981.4879999999998</v>
      </c>
      <c r="G75" s="75">
        <v>100</v>
      </c>
      <c r="H75" s="75"/>
      <c r="I75" s="75">
        <f>F75+G75</f>
        <v>4081.4879999999998</v>
      </c>
    </row>
    <row r="76" spans="1:9" ht="27.95" customHeight="1" x14ac:dyDescent="0.25">
      <c r="A76" s="30">
        <f t="shared" si="9"/>
        <v>55</v>
      </c>
      <c r="B76" s="43" t="s">
        <v>141</v>
      </c>
      <c r="C76" s="81">
        <v>279.87</v>
      </c>
      <c r="D76" s="30">
        <v>15.2</v>
      </c>
      <c r="E76" s="79">
        <v>15.2</v>
      </c>
      <c r="F76" s="75">
        <f t="shared" si="8"/>
        <v>4254.0239999999994</v>
      </c>
      <c r="G76" s="75">
        <v>100</v>
      </c>
      <c r="H76" s="75"/>
      <c r="I76" s="75">
        <f>F76+G76</f>
        <v>4354.0239999999994</v>
      </c>
    </row>
    <row r="77" spans="1:9" ht="27.95" customHeight="1" x14ac:dyDescent="0.25">
      <c r="A77" s="30">
        <f t="shared" si="9"/>
        <v>56</v>
      </c>
      <c r="B77" s="36" t="s">
        <v>143</v>
      </c>
      <c r="C77" s="81">
        <v>261.94</v>
      </c>
      <c r="D77" s="79">
        <v>15.2</v>
      </c>
      <c r="E77" s="79">
        <v>15.2</v>
      </c>
      <c r="F77" s="75">
        <f t="shared" si="8"/>
        <v>3981.4879999999998</v>
      </c>
      <c r="G77" s="75">
        <v>100</v>
      </c>
      <c r="H77" s="75"/>
      <c r="I77" s="75">
        <f>F77+G77</f>
        <v>4081.4879999999998</v>
      </c>
    </row>
    <row r="78" spans="1:9" ht="27.95" customHeight="1" x14ac:dyDescent="0.25">
      <c r="A78" s="30">
        <f t="shared" si="9"/>
        <v>57</v>
      </c>
      <c r="B78" s="36" t="s">
        <v>145</v>
      </c>
      <c r="C78" s="81">
        <v>261.94</v>
      </c>
      <c r="D78" s="79">
        <v>15.2</v>
      </c>
      <c r="E78" s="79">
        <v>15.2</v>
      </c>
      <c r="F78" s="75">
        <f t="shared" si="8"/>
        <v>3981.4879999999998</v>
      </c>
      <c r="G78" s="75">
        <v>100</v>
      </c>
      <c r="H78" s="75"/>
      <c r="I78" s="75">
        <f>F78+G78</f>
        <v>4081.4879999999998</v>
      </c>
    </row>
    <row r="79" spans="1:9" ht="27.95" customHeight="1" x14ac:dyDescent="0.25">
      <c r="A79" s="30">
        <f t="shared" si="9"/>
        <v>58</v>
      </c>
      <c r="B79" s="36" t="s">
        <v>147</v>
      </c>
      <c r="C79" s="32">
        <v>381.47</v>
      </c>
      <c r="D79" s="79">
        <v>15.2</v>
      </c>
      <c r="E79" s="79">
        <v>15.2</v>
      </c>
      <c r="F79" s="75">
        <f t="shared" si="8"/>
        <v>5798.3440000000001</v>
      </c>
      <c r="G79" s="75">
        <v>100</v>
      </c>
      <c r="H79" s="75"/>
      <c r="I79" s="75">
        <f>F79+G79</f>
        <v>5898.3440000000001</v>
      </c>
    </row>
    <row r="80" spans="1:9" ht="27.95" customHeight="1" x14ac:dyDescent="0.25">
      <c r="A80" s="30"/>
      <c r="B80" s="53" t="s">
        <v>148</v>
      </c>
      <c r="C80" s="81"/>
      <c r="D80" s="84"/>
      <c r="E80" s="79"/>
      <c r="F80" s="85"/>
      <c r="G80" s="75"/>
      <c r="H80" s="75"/>
      <c r="I80" s="75"/>
    </row>
    <row r="81" spans="1:9" ht="27.95" customHeight="1" x14ac:dyDescent="0.25">
      <c r="A81" s="30">
        <v>59</v>
      </c>
      <c r="B81" s="43" t="s">
        <v>150</v>
      </c>
      <c r="C81" s="81">
        <v>440</v>
      </c>
      <c r="D81" s="67">
        <v>15.2</v>
      </c>
      <c r="E81" s="79">
        <v>15.2</v>
      </c>
      <c r="F81" s="75">
        <f>C81*E81</f>
        <v>6688</v>
      </c>
      <c r="G81" s="75">
        <v>100</v>
      </c>
      <c r="H81" s="75"/>
      <c r="I81" s="75">
        <f>F81+G81</f>
        <v>6788</v>
      </c>
    </row>
    <row r="82" spans="1:9" ht="27.95" customHeight="1" x14ac:dyDescent="0.25">
      <c r="A82" s="30">
        <v>60</v>
      </c>
      <c r="B82" s="57" t="s">
        <v>152</v>
      </c>
      <c r="C82" s="81">
        <v>318.12</v>
      </c>
      <c r="D82" s="67">
        <v>15.2</v>
      </c>
      <c r="E82" s="79">
        <v>15.2</v>
      </c>
      <c r="F82" s="75">
        <f>C82*E82</f>
        <v>4835.424</v>
      </c>
      <c r="G82" s="75">
        <v>100</v>
      </c>
      <c r="H82" s="75"/>
      <c r="I82" s="75">
        <f>F82+G82</f>
        <v>4935.424</v>
      </c>
    </row>
    <row r="83" spans="1:9" ht="27.95" customHeight="1" x14ac:dyDescent="0.25">
      <c r="A83" s="30">
        <v>61</v>
      </c>
      <c r="B83" s="57" t="s">
        <v>154</v>
      </c>
      <c r="C83" s="81">
        <v>349.93</v>
      </c>
      <c r="D83" s="79">
        <v>15.2</v>
      </c>
      <c r="E83" s="79">
        <v>15.2</v>
      </c>
      <c r="F83" s="75">
        <f>C83*E83</f>
        <v>5318.9359999999997</v>
      </c>
      <c r="G83" s="75">
        <v>100</v>
      </c>
      <c r="H83" s="75"/>
      <c r="I83" s="75">
        <f>F83+G83</f>
        <v>5418.9359999999997</v>
      </c>
    </row>
    <row r="84" spans="1:9" ht="27.95" customHeight="1" x14ac:dyDescent="0.25">
      <c r="A84" s="30">
        <v>62</v>
      </c>
      <c r="B84" s="57" t="s">
        <v>326</v>
      </c>
      <c r="C84" s="81">
        <v>327.60000000000002</v>
      </c>
      <c r="D84" s="79">
        <v>15.2</v>
      </c>
      <c r="E84" s="79">
        <v>15.2</v>
      </c>
      <c r="F84" s="75">
        <f>C84*E84</f>
        <v>4979.5200000000004</v>
      </c>
      <c r="G84" s="75">
        <v>100</v>
      </c>
      <c r="H84" s="75"/>
      <c r="I84" s="75">
        <f>F84+G84</f>
        <v>5079.5200000000004</v>
      </c>
    </row>
    <row r="85" spans="1:9" ht="27.95" customHeight="1" x14ac:dyDescent="0.25">
      <c r="A85" s="30"/>
      <c r="B85" s="53" t="s">
        <v>155</v>
      </c>
      <c r="C85" s="81"/>
      <c r="D85" s="67"/>
      <c r="E85" s="79"/>
      <c r="F85" s="75"/>
      <c r="G85" s="75"/>
      <c r="H85" s="75"/>
      <c r="I85" s="75"/>
    </row>
    <row r="86" spans="1:9" ht="27.95" customHeight="1" x14ac:dyDescent="0.25">
      <c r="A86" s="30">
        <v>63</v>
      </c>
      <c r="B86" s="43" t="s">
        <v>157</v>
      </c>
      <c r="C86" s="81">
        <v>388</v>
      </c>
      <c r="D86" s="79">
        <v>15.2</v>
      </c>
      <c r="E86" s="79">
        <v>15.2</v>
      </c>
      <c r="F86" s="75">
        <f>C86*E86</f>
        <v>5897.5999999999995</v>
      </c>
      <c r="G86" s="75">
        <v>100</v>
      </c>
      <c r="H86" s="75"/>
      <c r="I86" s="75">
        <f>F86+G86</f>
        <v>5997.5999999999995</v>
      </c>
    </row>
    <row r="87" spans="1:9" ht="27.95" customHeight="1" x14ac:dyDescent="0.25">
      <c r="A87" s="30"/>
      <c r="B87" s="23" t="s">
        <v>158</v>
      </c>
      <c r="C87" s="81"/>
      <c r="D87" s="79"/>
      <c r="E87" s="79"/>
      <c r="F87" s="75"/>
      <c r="G87" s="75"/>
      <c r="H87" s="75"/>
      <c r="I87" s="75"/>
    </row>
    <row r="88" spans="1:9" ht="22.5" customHeight="1" x14ac:dyDescent="0.3">
      <c r="A88" s="3">
        <v>64</v>
      </c>
      <c r="B88" s="39" t="s">
        <v>160</v>
      </c>
      <c r="C88" s="81">
        <v>410</v>
      </c>
      <c r="D88" s="79">
        <v>15.2</v>
      </c>
      <c r="E88" s="79">
        <v>15.2</v>
      </c>
      <c r="F88" s="75">
        <f>C88*E88</f>
        <v>6232</v>
      </c>
      <c r="G88" s="75">
        <v>100</v>
      </c>
      <c r="H88" s="75"/>
      <c r="I88" s="75">
        <f>F88+G88</f>
        <v>6332</v>
      </c>
    </row>
    <row r="89" spans="1:9" ht="27.95" customHeight="1" x14ac:dyDescent="0.25">
      <c r="A89" s="3">
        <v>65</v>
      </c>
      <c r="B89" s="36" t="s">
        <v>164</v>
      </c>
      <c r="C89" s="81">
        <v>280</v>
      </c>
      <c r="D89" s="79">
        <v>15.2</v>
      </c>
      <c r="E89" s="79">
        <v>15.2</v>
      </c>
      <c r="F89" s="75">
        <f>C89*E89</f>
        <v>4256</v>
      </c>
      <c r="G89" s="75">
        <v>100</v>
      </c>
      <c r="H89" s="75"/>
      <c r="I89" s="75">
        <f>F89+G89</f>
        <v>4356</v>
      </c>
    </row>
    <row r="90" spans="1:9" ht="27.95" customHeight="1" x14ac:dyDescent="0.25">
      <c r="A90" s="3">
        <f>A89+1</f>
        <v>66</v>
      </c>
      <c r="B90" s="48" t="s">
        <v>166</v>
      </c>
      <c r="C90" s="81">
        <v>331.51</v>
      </c>
      <c r="D90" s="79">
        <v>15.2</v>
      </c>
      <c r="E90" s="79">
        <v>15.2</v>
      </c>
      <c r="F90" s="75">
        <f>C90*E90</f>
        <v>5038.9519999999993</v>
      </c>
      <c r="G90" s="75">
        <v>100</v>
      </c>
      <c r="H90" s="75"/>
      <c r="I90" s="75">
        <f>F90+G90</f>
        <v>5138.9519999999993</v>
      </c>
    </row>
    <row r="91" spans="1:9" ht="27.95" customHeight="1" x14ac:dyDescent="0.25">
      <c r="A91" s="3">
        <f>A90+1</f>
        <v>67</v>
      </c>
      <c r="B91" s="48" t="s">
        <v>168</v>
      </c>
      <c r="C91" s="32">
        <v>328.83</v>
      </c>
      <c r="D91" s="79">
        <v>15.2</v>
      </c>
      <c r="E91" s="79">
        <v>15.2</v>
      </c>
      <c r="F91" s="75">
        <f>C91*E91</f>
        <v>4998.2159999999994</v>
      </c>
      <c r="G91" s="75">
        <v>100</v>
      </c>
      <c r="H91" s="75"/>
      <c r="I91" s="75">
        <f>F91+G91</f>
        <v>5098.2159999999994</v>
      </c>
    </row>
    <row r="92" spans="1:9" ht="27.95" customHeight="1" x14ac:dyDescent="0.25">
      <c r="A92" s="3">
        <f>A91+1</f>
        <v>68</v>
      </c>
      <c r="B92" s="36" t="s">
        <v>170</v>
      </c>
      <c r="C92" s="81">
        <v>280</v>
      </c>
      <c r="D92" s="79">
        <v>15.2</v>
      </c>
      <c r="E92" s="79">
        <v>15.2</v>
      </c>
      <c r="F92" s="75">
        <f>C92*E92</f>
        <v>4256</v>
      </c>
      <c r="G92" s="75">
        <v>100</v>
      </c>
      <c r="H92" s="75"/>
      <c r="I92" s="75">
        <f>F92+G92</f>
        <v>4356</v>
      </c>
    </row>
    <row r="93" spans="1:9" ht="27.95" customHeight="1" x14ac:dyDescent="0.25">
      <c r="A93" s="3"/>
      <c r="B93" s="23" t="s">
        <v>171</v>
      </c>
      <c r="C93" s="81"/>
      <c r="D93" s="79"/>
      <c r="E93" s="79"/>
      <c r="F93" s="75"/>
      <c r="G93" s="75"/>
      <c r="H93" s="75"/>
      <c r="I93" s="75"/>
    </row>
    <row r="94" spans="1:9" ht="27.95" customHeight="1" x14ac:dyDescent="0.25">
      <c r="A94" s="30">
        <v>69</v>
      </c>
      <c r="B94" s="36" t="s">
        <v>173</v>
      </c>
      <c r="C94" s="81">
        <v>410</v>
      </c>
      <c r="D94" s="79">
        <v>15.2</v>
      </c>
      <c r="E94" s="79">
        <v>15.2</v>
      </c>
      <c r="F94" s="75">
        <f t="shared" ref="F94:F115" si="10">C94*E94</f>
        <v>6232</v>
      </c>
      <c r="G94" s="75">
        <v>100</v>
      </c>
      <c r="H94" s="75"/>
      <c r="I94" s="75">
        <f t="shared" ref="I94:I115" si="11">F94+G94</f>
        <v>6332</v>
      </c>
    </row>
    <row r="95" spans="1:9" ht="27.95" customHeight="1" x14ac:dyDescent="0.25">
      <c r="A95" s="30">
        <f t="shared" ref="A95:A147" si="12">A94+1</f>
        <v>70</v>
      </c>
      <c r="B95" s="36" t="s">
        <v>175</v>
      </c>
      <c r="C95" s="81">
        <v>279.87</v>
      </c>
      <c r="D95" s="79">
        <v>15.2</v>
      </c>
      <c r="E95" s="79">
        <v>15.2</v>
      </c>
      <c r="F95" s="75">
        <f t="shared" si="10"/>
        <v>4254.0239999999994</v>
      </c>
      <c r="G95" s="75">
        <v>100</v>
      </c>
      <c r="H95" s="75"/>
      <c r="I95" s="75">
        <f t="shared" si="11"/>
        <v>4354.0239999999994</v>
      </c>
    </row>
    <row r="96" spans="1:9" ht="27.95" customHeight="1" x14ac:dyDescent="0.25">
      <c r="A96" s="30">
        <f t="shared" si="12"/>
        <v>71</v>
      </c>
      <c r="B96" s="36" t="s">
        <v>177</v>
      </c>
      <c r="C96" s="81">
        <v>279.87</v>
      </c>
      <c r="D96" s="79">
        <v>15.2</v>
      </c>
      <c r="E96" s="79">
        <v>15.2</v>
      </c>
      <c r="F96" s="75">
        <f t="shared" si="10"/>
        <v>4254.0239999999994</v>
      </c>
      <c r="G96" s="75">
        <v>100</v>
      </c>
      <c r="H96" s="75"/>
      <c r="I96" s="75">
        <f t="shared" si="11"/>
        <v>4354.0239999999994</v>
      </c>
    </row>
    <row r="97" spans="1:9" ht="27.95" customHeight="1" x14ac:dyDescent="0.25">
      <c r="A97" s="30">
        <f t="shared" si="12"/>
        <v>72</v>
      </c>
      <c r="B97" s="36" t="s">
        <v>179</v>
      </c>
      <c r="C97" s="81">
        <v>279.87</v>
      </c>
      <c r="D97" s="79">
        <v>15.2</v>
      </c>
      <c r="E97" s="79">
        <v>15.2</v>
      </c>
      <c r="F97" s="75">
        <f t="shared" si="10"/>
        <v>4254.0239999999994</v>
      </c>
      <c r="G97" s="75">
        <v>100</v>
      </c>
      <c r="H97" s="75"/>
      <c r="I97" s="75">
        <f t="shared" si="11"/>
        <v>4354.0239999999994</v>
      </c>
    </row>
    <row r="98" spans="1:9" ht="27.95" customHeight="1" x14ac:dyDescent="0.25">
      <c r="A98" s="30">
        <f t="shared" si="12"/>
        <v>73</v>
      </c>
      <c r="B98" s="36" t="s">
        <v>181</v>
      </c>
      <c r="C98" s="81">
        <v>279.87</v>
      </c>
      <c r="D98" s="79">
        <v>15.2</v>
      </c>
      <c r="E98" s="79">
        <v>15.2</v>
      </c>
      <c r="F98" s="75">
        <f t="shared" si="10"/>
        <v>4254.0239999999994</v>
      </c>
      <c r="G98" s="75">
        <v>100</v>
      </c>
      <c r="H98" s="75"/>
      <c r="I98" s="75">
        <f t="shared" si="11"/>
        <v>4354.0239999999994</v>
      </c>
    </row>
    <row r="99" spans="1:9" ht="27.95" customHeight="1" x14ac:dyDescent="0.25">
      <c r="A99" s="30">
        <f t="shared" si="12"/>
        <v>74</v>
      </c>
      <c r="B99" s="36" t="s">
        <v>183</v>
      </c>
      <c r="C99" s="81">
        <v>279.87</v>
      </c>
      <c r="D99" s="79">
        <v>15.2</v>
      </c>
      <c r="E99" s="79">
        <v>15.2</v>
      </c>
      <c r="F99" s="75">
        <f t="shared" si="10"/>
        <v>4254.0239999999994</v>
      </c>
      <c r="G99" s="75">
        <v>100</v>
      </c>
      <c r="H99" s="75"/>
      <c r="I99" s="75">
        <f t="shared" si="11"/>
        <v>4354.0239999999994</v>
      </c>
    </row>
    <row r="100" spans="1:9" ht="27.95" customHeight="1" x14ac:dyDescent="0.25">
      <c r="A100" s="30">
        <f t="shared" si="12"/>
        <v>75</v>
      </c>
      <c r="B100" s="36" t="s">
        <v>185</v>
      </c>
      <c r="C100" s="81">
        <v>279.87</v>
      </c>
      <c r="D100" s="79">
        <v>15.2</v>
      </c>
      <c r="E100" s="79">
        <v>15.2</v>
      </c>
      <c r="F100" s="75">
        <f t="shared" si="10"/>
        <v>4254.0239999999994</v>
      </c>
      <c r="G100" s="75">
        <v>100</v>
      </c>
      <c r="H100" s="75"/>
      <c r="I100" s="75">
        <f t="shared" si="11"/>
        <v>4354.0239999999994</v>
      </c>
    </row>
    <row r="101" spans="1:9" ht="27.95" customHeight="1" x14ac:dyDescent="0.25">
      <c r="A101" s="30">
        <f t="shared" si="12"/>
        <v>76</v>
      </c>
      <c r="B101" s="36" t="s">
        <v>187</v>
      </c>
      <c r="C101" s="81">
        <v>279.87</v>
      </c>
      <c r="D101" s="79">
        <v>15.2</v>
      </c>
      <c r="E101" s="79">
        <v>15.2</v>
      </c>
      <c r="F101" s="75">
        <f t="shared" si="10"/>
        <v>4254.0239999999994</v>
      </c>
      <c r="G101" s="75">
        <v>100</v>
      </c>
      <c r="H101" s="75"/>
      <c r="I101" s="75">
        <f t="shared" si="11"/>
        <v>4354.0239999999994</v>
      </c>
    </row>
    <row r="102" spans="1:9" ht="27.95" customHeight="1" x14ac:dyDescent="0.25">
      <c r="A102" s="30">
        <f t="shared" si="12"/>
        <v>77</v>
      </c>
      <c r="B102" s="36" t="s">
        <v>189</v>
      </c>
      <c r="C102" s="81">
        <v>279.87</v>
      </c>
      <c r="D102" s="79">
        <v>15.2</v>
      </c>
      <c r="E102" s="79">
        <v>15.2</v>
      </c>
      <c r="F102" s="75">
        <f t="shared" si="10"/>
        <v>4254.0239999999994</v>
      </c>
      <c r="G102" s="75">
        <v>100</v>
      </c>
      <c r="H102" s="75"/>
      <c r="I102" s="75">
        <f t="shared" si="11"/>
        <v>4354.0239999999994</v>
      </c>
    </row>
    <row r="103" spans="1:9" ht="27.95" customHeight="1" x14ac:dyDescent="0.25">
      <c r="A103" s="30">
        <f t="shared" si="12"/>
        <v>78</v>
      </c>
      <c r="B103" s="36" t="s">
        <v>191</v>
      </c>
      <c r="C103" s="81">
        <v>279.87</v>
      </c>
      <c r="D103" s="79">
        <v>15.2</v>
      </c>
      <c r="E103" s="79">
        <v>15.2</v>
      </c>
      <c r="F103" s="75">
        <f t="shared" si="10"/>
        <v>4254.0239999999994</v>
      </c>
      <c r="G103" s="75">
        <v>100</v>
      </c>
      <c r="H103" s="75"/>
      <c r="I103" s="75">
        <f t="shared" si="11"/>
        <v>4354.0239999999994</v>
      </c>
    </row>
    <row r="104" spans="1:9" ht="27.95" customHeight="1" x14ac:dyDescent="0.25">
      <c r="A104" s="30">
        <f t="shared" si="12"/>
        <v>79</v>
      </c>
      <c r="B104" s="36" t="s">
        <v>193</v>
      </c>
      <c r="C104" s="81">
        <v>253</v>
      </c>
      <c r="D104" s="79">
        <v>15.2</v>
      </c>
      <c r="E104" s="79">
        <v>15.2</v>
      </c>
      <c r="F104" s="75">
        <f t="shared" si="10"/>
        <v>3845.6</v>
      </c>
      <c r="G104" s="75">
        <v>100</v>
      </c>
      <c r="H104" s="75"/>
      <c r="I104" s="75">
        <f t="shared" si="11"/>
        <v>3945.6</v>
      </c>
    </row>
    <row r="105" spans="1:9" ht="27.95" customHeight="1" x14ac:dyDescent="0.25">
      <c r="A105" s="30">
        <f t="shared" si="12"/>
        <v>80</v>
      </c>
      <c r="B105" s="36" t="s">
        <v>195</v>
      </c>
      <c r="C105" s="81">
        <v>142.49</v>
      </c>
      <c r="D105" s="79">
        <v>15.2</v>
      </c>
      <c r="E105" s="79">
        <v>15.2</v>
      </c>
      <c r="F105" s="75">
        <f t="shared" si="10"/>
        <v>2165.848</v>
      </c>
      <c r="G105" s="75">
        <v>100</v>
      </c>
      <c r="H105" s="75"/>
      <c r="I105" s="75">
        <f t="shared" si="11"/>
        <v>2265.848</v>
      </c>
    </row>
    <row r="106" spans="1:9" ht="27.95" customHeight="1" x14ac:dyDescent="0.25">
      <c r="A106" s="30">
        <f t="shared" si="12"/>
        <v>81</v>
      </c>
      <c r="B106" s="36" t="s">
        <v>197</v>
      </c>
      <c r="C106" s="81">
        <v>253</v>
      </c>
      <c r="D106" s="79">
        <v>15.2</v>
      </c>
      <c r="E106" s="79">
        <v>15.2</v>
      </c>
      <c r="F106" s="75">
        <f t="shared" si="10"/>
        <v>3845.6</v>
      </c>
      <c r="G106" s="75">
        <v>100</v>
      </c>
      <c r="H106" s="75"/>
      <c r="I106" s="75">
        <f t="shared" si="11"/>
        <v>3945.6</v>
      </c>
    </row>
    <row r="107" spans="1:9" ht="27.95" customHeight="1" x14ac:dyDescent="0.25">
      <c r="A107" s="30">
        <f t="shared" si="12"/>
        <v>82</v>
      </c>
      <c r="B107" s="36" t="s">
        <v>199</v>
      </c>
      <c r="C107" s="81">
        <v>253</v>
      </c>
      <c r="D107" s="79">
        <v>15.2</v>
      </c>
      <c r="E107" s="79">
        <v>15.2</v>
      </c>
      <c r="F107" s="75">
        <f t="shared" si="10"/>
        <v>3845.6</v>
      </c>
      <c r="G107" s="75">
        <v>100</v>
      </c>
      <c r="H107" s="75"/>
      <c r="I107" s="75">
        <f t="shared" si="11"/>
        <v>3945.6</v>
      </c>
    </row>
    <row r="108" spans="1:9" ht="27.95" customHeight="1" x14ac:dyDescent="0.25">
      <c r="A108" s="30">
        <f t="shared" si="12"/>
        <v>83</v>
      </c>
      <c r="B108" s="36" t="s">
        <v>201</v>
      </c>
      <c r="C108" s="81">
        <v>253</v>
      </c>
      <c r="D108" s="79">
        <v>15.2</v>
      </c>
      <c r="E108" s="79">
        <v>15.2</v>
      </c>
      <c r="F108" s="75">
        <f t="shared" si="10"/>
        <v>3845.6</v>
      </c>
      <c r="G108" s="75">
        <v>100</v>
      </c>
      <c r="H108" s="75"/>
      <c r="I108" s="75">
        <f t="shared" si="11"/>
        <v>3945.6</v>
      </c>
    </row>
    <row r="109" spans="1:9" ht="27.95" customHeight="1" x14ac:dyDescent="0.25">
      <c r="A109" s="30">
        <f t="shared" si="12"/>
        <v>84</v>
      </c>
      <c r="B109" s="36" t="s">
        <v>203</v>
      </c>
      <c r="C109" s="81">
        <v>253</v>
      </c>
      <c r="D109" s="79">
        <v>15.2</v>
      </c>
      <c r="E109" s="79">
        <v>15.2</v>
      </c>
      <c r="F109" s="75">
        <f t="shared" si="10"/>
        <v>3845.6</v>
      </c>
      <c r="G109" s="75">
        <v>100</v>
      </c>
      <c r="H109" s="75"/>
      <c r="I109" s="75">
        <f t="shared" si="11"/>
        <v>3945.6</v>
      </c>
    </row>
    <row r="110" spans="1:9" ht="27.95" customHeight="1" x14ac:dyDescent="0.25">
      <c r="A110" s="30">
        <f t="shared" si="12"/>
        <v>85</v>
      </c>
      <c r="B110" s="36" t="s">
        <v>205</v>
      </c>
      <c r="C110" s="81">
        <v>253</v>
      </c>
      <c r="D110" s="79">
        <v>15.2</v>
      </c>
      <c r="E110" s="79">
        <v>15.2</v>
      </c>
      <c r="F110" s="75">
        <f t="shared" si="10"/>
        <v>3845.6</v>
      </c>
      <c r="G110" s="75">
        <v>100</v>
      </c>
      <c r="H110" s="75"/>
      <c r="I110" s="75">
        <f t="shared" si="11"/>
        <v>3945.6</v>
      </c>
    </row>
    <row r="111" spans="1:9" ht="27.95" customHeight="1" x14ac:dyDescent="0.25">
      <c r="A111" s="30">
        <f t="shared" si="12"/>
        <v>86</v>
      </c>
      <c r="B111" s="36" t="s">
        <v>207</v>
      </c>
      <c r="C111" s="81">
        <v>253</v>
      </c>
      <c r="D111" s="79">
        <v>15.2</v>
      </c>
      <c r="E111" s="79">
        <v>15.2</v>
      </c>
      <c r="F111" s="75">
        <f t="shared" si="10"/>
        <v>3845.6</v>
      </c>
      <c r="G111" s="75">
        <v>100</v>
      </c>
      <c r="H111" s="75"/>
      <c r="I111" s="75">
        <f t="shared" si="11"/>
        <v>3945.6</v>
      </c>
    </row>
    <row r="112" spans="1:9" ht="27.95" customHeight="1" x14ac:dyDescent="0.25">
      <c r="A112" s="30">
        <f t="shared" si="12"/>
        <v>87</v>
      </c>
      <c r="B112" s="43" t="s">
        <v>209</v>
      </c>
      <c r="C112" s="81">
        <v>352.21</v>
      </c>
      <c r="D112" s="79">
        <v>15.2</v>
      </c>
      <c r="E112" s="79">
        <v>15.2</v>
      </c>
      <c r="F112" s="75">
        <f t="shared" si="10"/>
        <v>5353.5919999999996</v>
      </c>
      <c r="G112" s="75">
        <v>100</v>
      </c>
      <c r="H112" s="75"/>
      <c r="I112" s="75">
        <f t="shared" si="11"/>
        <v>5453.5919999999996</v>
      </c>
    </row>
    <row r="113" spans="1:9" ht="27.95" customHeight="1" x14ac:dyDescent="0.25">
      <c r="A113" s="30">
        <f t="shared" si="12"/>
        <v>88</v>
      </c>
      <c r="B113" s="36" t="s">
        <v>211</v>
      </c>
      <c r="C113" s="81">
        <v>254.58</v>
      </c>
      <c r="D113" s="79">
        <v>15.2</v>
      </c>
      <c r="E113" s="79">
        <v>15.2</v>
      </c>
      <c r="F113" s="75">
        <f t="shared" si="10"/>
        <v>3869.616</v>
      </c>
      <c r="G113" s="75">
        <v>100</v>
      </c>
      <c r="H113" s="75"/>
      <c r="I113" s="75">
        <f t="shared" si="11"/>
        <v>3969.616</v>
      </c>
    </row>
    <row r="114" spans="1:9" ht="27.95" customHeight="1" x14ac:dyDescent="0.25">
      <c r="A114" s="30">
        <f>A113+1</f>
        <v>89</v>
      </c>
      <c r="B114" s="36" t="s">
        <v>213</v>
      </c>
      <c r="C114" s="81">
        <v>254.58</v>
      </c>
      <c r="D114" s="79">
        <v>15.2</v>
      </c>
      <c r="E114" s="79">
        <v>15.2</v>
      </c>
      <c r="F114" s="75">
        <f t="shared" si="10"/>
        <v>3869.616</v>
      </c>
      <c r="G114" s="75">
        <v>100</v>
      </c>
      <c r="H114" s="75"/>
      <c r="I114" s="75">
        <f t="shared" si="11"/>
        <v>3969.616</v>
      </c>
    </row>
    <row r="115" spans="1:9" ht="27.95" customHeight="1" x14ac:dyDescent="0.25">
      <c r="A115" s="49">
        <f>A114+1</f>
        <v>90</v>
      </c>
      <c r="B115" s="41" t="s">
        <v>215</v>
      </c>
      <c r="C115" s="81">
        <v>254.58</v>
      </c>
      <c r="D115" s="79">
        <v>15.2</v>
      </c>
      <c r="E115" s="79">
        <v>15.2</v>
      </c>
      <c r="F115" s="75">
        <f t="shared" si="10"/>
        <v>3869.616</v>
      </c>
      <c r="G115" s="75">
        <v>100</v>
      </c>
      <c r="H115" s="75"/>
      <c r="I115" s="75">
        <f t="shared" si="11"/>
        <v>3969.616</v>
      </c>
    </row>
    <row r="116" spans="1:9" ht="27.95" customHeight="1" x14ac:dyDescent="0.25">
      <c r="A116" s="30"/>
      <c r="B116" s="23" t="s">
        <v>216</v>
      </c>
      <c r="C116" s="81"/>
      <c r="D116" s="79"/>
      <c r="E116" s="79"/>
      <c r="F116" s="75"/>
      <c r="G116" s="75"/>
      <c r="H116" s="75"/>
      <c r="I116" s="75"/>
    </row>
    <row r="117" spans="1:9" ht="21.75" customHeight="1" x14ac:dyDescent="0.3">
      <c r="A117" s="3">
        <v>91</v>
      </c>
      <c r="B117" s="82" t="s">
        <v>218</v>
      </c>
      <c r="C117" s="81">
        <v>410</v>
      </c>
      <c r="D117" s="79">
        <v>15.2</v>
      </c>
      <c r="E117" s="79">
        <v>15.2</v>
      </c>
      <c r="F117" s="75">
        <f t="shared" ref="F117:F139" si="13">C117*E117</f>
        <v>6232</v>
      </c>
      <c r="G117" s="75">
        <v>100</v>
      </c>
      <c r="H117" s="75"/>
      <c r="I117" s="75">
        <f t="shared" ref="I117:I139" si="14">F117+G117</f>
        <v>6332</v>
      </c>
    </row>
    <row r="118" spans="1:9" ht="27.95" customHeight="1" x14ac:dyDescent="0.25">
      <c r="A118" s="30">
        <v>92</v>
      </c>
      <c r="B118" s="36" t="s">
        <v>220</v>
      </c>
      <c r="C118" s="81">
        <v>416.07</v>
      </c>
      <c r="D118" s="79">
        <v>15.2</v>
      </c>
      <c r="E118" s="79">
        <v>15.2</v>
      </c>
      <c r="F118" s="75">
        <f t="shared" si="13"/>
        <v>6324.2639999999992</v>
      </c>
      <c r="G118" s="75">
        <v>100</v>
      </c>
      <c r="H118" s="75"/>
      <c r="I118" s="75">
        <f t="shared" si="14"/>
        <v>6424.2639999999992</v>
      </c>
    </row>
    <row r="119" spans="1:9" ht="27.95" customHeight="1" x14ac:dyDescent="0.25">
      <c r="A119" s="30">
        <f t="shared" si="12"/>
        <v>93</v>
      </c>
      <c r="B119" s="36" t="s">
        <v>222</v>
      </c>
      <c r="C119" s="81">
        <v>300</v>
      </c>
      <c r="D119" s="79">
        <v>15.2</v>
      </c>
      <c r="E119" s="79">
        <v>15.2</v>
      </c>
      <c r="F119" s="75">
        <f t="shared" si="13"/>
        <v>4560</v>
      </c>
      <c r="G119" s="75">
        <v>100</v>
      </c>
      <c r="H119" s="75"/>
      <c r="I119" s="75">
        <f t="shared" si="14"/>
        <v>4660</v>
      </c>
    </row>
    <row r="120" spans="1:9" ht="27.95" customHeight="1" x14ac:dyDescent="0.25">
      <c r="A120" s="30">
        <f t="shared" si="12"/>
        <v>94</v>
      </c>
      <c r="B120" s="36" t="s">
        <v>224</v>
      </c>
      <c r="C120" s="81">
        <v>330.28</v>
      </c>
      <c r="D120" s="79">
        <v>15.2</v>
      </c>
      <c r="E120" s="79">
        <v>15.2</v>
      </c>
      <c r="F120" s="75">
        <f t="shared" si="13"/>
        <v>5020.2559999999994</v>
      </c>
      <c r="G120" s="75">
        <v>100</v>
      </c>
      <c r="H120" s="75"/>
      <c r="I120" s="75">
        <f t="shared" si="14"/>
        <v>5120.2559999999994</v>
      </c>
    </row>
    <row r="121" spans="1:9" ht="27.95" customHeight="1" x14ac:dyDescent="0.25">
      <c r="A121" s="30">
        <f t="shared" si="12"/>
        <v>95</v>
      </c>
      <c r="B121" s="36" t="s">
        <v>226</v>
      </c>
      <c r="C121" s="81">
        <v>300</v>
      </c>
      <c r="D121" s="79">
        <v>15.2</v>
      </c>
      <c r="E121" s="79">
        <v>15.2</v>
      </c>
      <c r="F121" s="75">
        <f t="shared" si="13"/>
        <v>4560</v>
      </c>
      <c r="G121" s="75">
        <v>100</v>
      </c>
      <c r="H121" s="75"/>
      <c r="I121" s="75">
        <f t="shared" si="14"/>
        <v>4660</v>
      </c>
    </row>
    <row r="122" spans="1:9" ht="27.95" customHeight="1" x14ac:dyDescent="0.25">
      <c r="A122" s="30">
        <f t="shared" si="12"/>
        <v>96</v>
      </c>
      <c r="B122" s="36" t="s">
        <v>228</v>
      </c>
      <c r="C122" s="81">
        <v>300</v>
      </c>
      <c r="D122" s="79">
        <v>15.2</v>
      </c>
      <c r="E122" s="79">
        <v>15.2</v>
      </c>
      <c r="F122" s="75">
        <f t="shared" si="13"/>
        <v>4560</v>
      </c>
      <c r="G122" s="75">
        <v>100</v>
      </c>
      <c r="H122" s="75"/>
      <c r="I122" s="75">
        <f t="shared" si="14"/>
        <v>4660</v>
      </c>
    </row>
    <row r="123" spans="1:9" ht="27.95" customHeight="1" x14ac:dyDescent="0.25">
      <c r="A123" s="30">
        <f t="shared" si="12"/>
        <v>97</v>
      </c>
      <c r="B123" s="36" t="s">
        <v>230</v>
      </c>
      <c r="C123" s="81">
        <v>300</v>
      </c>
      <c r="D123" s="79">
        <v>15.2</v>
      </c>
      <c r="E123" s="79">
        <v>15.2</v>
      </c>
      <c r="F123" s="75">
        <f t="shared" si="13"/>
        <v>4560</v>
      </c>
      <c r="G123" s="75">
        <v>100</v>
      </c>
      <c r="H123" s="75"/>
      <c r="I123" s="75">
        <f t="shared" si="14"/>
        <v>4660</v>
      </c>
    </row>
    <row r="124" spans="1:9" ht="27.95" customHeight="1" x14ac:dyDescent="0.25">
      <c r="A124" s="30">
        <f t="shared" si="12"/>
        <v>98</v>
      </c>
      <c r="B124" s="36" t="s">
        <v>232</v>
      </c>
      <c r="C124" s="81">
        <v>300</v>
      </c>
      <c r="D124" s="79">
        <v>15.2</v>
      </c>
      <c r="E124" s="79">
        <v>15.2</v>
      </c>
      <c r="F124" s="75">
        <f t="shared" si="13"/>
        <v>4560</v>
      </c>
      <c r="G124" s="75">
        <v>100</v>
      </c>
      <c r="H124" s="75"/>
      <c r="I124" s="75">
        <f t="shared" si="14"/>
        <v>4660</v>
      </c>
    </row>
    <row r="125" spans="1:9" ht="27.95" customHeight="1" x14ac:dyDescent="0.25">
      <c r="A125" s="30">
        <f t="shared" si="12"/>
        <v>99</v>
      </c>
      <c r="B125" s="36" t="s">
        <v>234</v>
      </c>
      <c r="C125" s="81">
        <v>300</v>
      </c>
      <c r="D125" s="30">
        <v>15.2</v>
      </c>
      <c r="E125" s="79">
        <v>15.2</v>
      </c>
      <c r="F125" s="75">
        <f t="shared" si="13"/>
        <v>4560</v>
      </c>
      <c r="G125" s="75">
        <v>100</v>
      </c>
      <c r="H125" s="75"/>
      <c r="I125" s="75">
        <f t="shared" si="14"/>
        <v>4660</v>
      </c>
    </row>
    <row r="126" spans="1:9" ht="27.95" customHeight="1" x14ac:dyDescent="0.25">
      <c r="A126" s="30">
        <f t="shared" si="12"/>
        <v>100</v>
      </c>
      <c r="B126" s="36" t="s">
        <v>236</v>
      </c>
      <c r="C126" s="81">
        <v>0</v>
      </c>
      <c r="D126" s="30">
        <v>15.2</v>
      </c>
      <c r="E126" s="79">
        <v>15.2</v>
      </c>
      <c r="F126" s="75">
        <f t="shared" si="13"/>
        <v>0</v>
      </c>
      <c r="G126" s="75">
        <v>0</v>
      </c>
      <c r="H126" s="75"/>
      <c r="I126" s="75">
        <f t="shared" si="14"/>
        <v>0</v>
      </c>
    </row>
    <row r="127" spans="1:9" ht="27.95" customHeight="1" x14ac:dyDescent="0.25">
      <c r="A127" s="30">
        <f t="shared" si="12"/>
        <v>101</v>
      </c>
      <c r="B127" s="36" t="s">
        <v>238</v>
      </c>
      <c r="C127" s="81">
        <v>280</v>
      </c>
      <c r="D127" s="79">
        <v>15.2</v>
      </c>
      <c r="E127" s="79">
        <v>15.2</v>
      </c>
      <c r="F127" s="75">
        <f t="shared" si="13"/>
        <v>4256</v>
      </c>
      <c r="G127" s="75">
        <v>100</v>
      </c>
      <c r="H127" s="75"/>
      <c r="I127" s="75">
        <f t="shared" si="14"/>
        <v>4356</v>
      </c>
    </row>
    <row r="128" spans="1:9" ht="27.95" customHeight="1" x14ac:dyDescent="0.25">
      <c r="A128" s="30">
        <f>A127+1</f>
        <v>102</v>
      </c>
      <c r="B128" s="36" t="s">
        <v>240</v>
      </c>
      <c r="C128" s="81">
        <v>280</v>
      </c>
      <c r="D128" s="79">
        <v>15.2</v>
      </c>
      <c r="E128" s="79">
        <v>15.2</v>
      </c>
      <c r="F128" s="75">
        <f t="shared" si="13"/>
        <v>4256</v>
      </c>
      <c r="G128" s="25">
        <v>100</v>
      </c>
      <c r="H128" s="25"/>
      <c r="I128" s="75">
        <f t="shared" si="14"/>
        <v>4356</v>
      </c>
    </row>
    <row r="129" spans="1:9" ht="27.95" customHeight="1" x14ac:dyDescent="0.25">
      <c r="A129" s="30">
        <f t="shared" si="12"/>
        <v>103</v>
      </c>
      <c r="B129" s="36" t="s">
        <v>242</v>
      </c>
      <c r="C129" s="81">
        <v>280</v>
      </c>
      <c r="D129" s="79">
        <v>15.2</v>
      </c>
      <c r="E129" s="79">
        <v>15.2</v>
      </c>
      <c r="F129" s="75">
        <f t="shared" si="13"/>
        <v>4256</v>
      </c>
      <c r="G129" s="75">
        <v>100</v>
      </c>
      <c r="H129" s="75"/>
      <c r="I129" s="75">
        <f t="shared" si="14"/>
        <v>4356</v>
      </c>
    </row>
    <row r="130" spans="1:9" ht="27.95" customHeight="1" x14ac:dyDescent="0.25">
      <c r="A130" s="30">
        <f t="shared" si="12"/>
        <v>104</v>
      </c>
      <c r="B130" s="36" t="s">
        <v>244</v>
      </c>
      <c r="C130" s="81">
        <v>280</v>
      </c>
      <c r="D130" s="79">
        <v>15.2</v>
      </c>
      <c r="E130" s="79">
        <v>15.2</v>
      </c>
      <c r="F130" s="75">
        <f t="shared" si="13"/>
        <v>4256</v>
      </c>
      <c r="G130" s="75">
        <v>100</v>
      </c>
      <c r="H130" s="75"/>
      <c r="I130" s="75">
        <f t="shared" si="14"/>
        <v>4356</v>
      </c>
    </row>
    <row r="131" spans="1:9" ht="27.95" customHeight="1" x14ac:dyDescent="0.25">
      <c r="A131" s="30">
        <f t="shared" si="12"/>
        <v>105</v>
      </c>
      <c r="B131" s="36" t="s">
        <v>246</v>
      </c>
      <c r="C131" s="81">
        <v>280</v>
      </c>
      <c r="D131" s="79">
        <v>15.2</v>
      </c>
      <c r="E131" s="79">
        <v>15.2</v>
      </c>
      <c r="F131" s="75">
        <f t="shared" si="13"/>
        <v>4256</v>
      </c>
      <c r="G131" s="75">
        <v>100</v>
      </c>
      <c r="H131" s="75"/>
      <c r="I131" s="75">
        <f t="shared" si="14"/>
        <v>4356</v>
      </c>
    </row>
    <row r="132" spans="1:9" ht="27.95" customHeight="1" x14ac:dyDescent="0.25">
      <c r="A132" s="30">
        <f t="shared" si="12"/>
        <v>106</v>
      </c>
      <c r="B132" s="36" t="s">
        <v>248</v>
      </c>
      <c r="C132" s="81">
        <v>280</v>
      </c>
      <c r="D132" s="30">
        <v>15.2</v>
      </c>
      <c r="E132" s="79">
        <v>15.2</v>
      </c>
      <c r="F132" s="75">
        <f t="shared" si="13"/>
        <v>4256</v>
      </c>
      <c r="G132" s="75">
        <v>100</v>
      </c>
      <c r="H132" s="75"/>
      <c r="I132" s="75">
        <f t="shared" si="14"/>
        <v>4356</v>
      </c>
    </row>
    <row r="133" spans="1:9" ht="27.95" customHeight="1" x14ac:dyDescent="0.25">
      <c r="A133" s="30">
        <f t="shared" si="12"/>
        <v>107</v>
      </c>
      <c r="B133" s="36" t="s">
        <v>250</v>
      </c>
      <c r="C133" s="81">
        <v>255.77</v>
      </c>
      <c r="D133" s="79">
        <v>15.2</v>
      </c>
      <c r="E133" s="79">
        <v>15.2</v>
      </c>
      <c r="F133" s="75">
        <f t="shared" si="13"/>
        <v>3887.7040000000002</v>
      </c>
      <c r="G133" s="75">
        <v>100</v>
      </c>
      <c r="H133" s="75"/>
      <c r="I133" s="75">
        <f t="shared" si="14"/>
        <v>3987.7040000000002</v>
      </c>
    </row>
    <row r="134" spans="1:9" ht="27.95" customHeight="1" x14ac:dyDescent="0.25">
      <c r="A134" s="30">
        <f t="shared" si="12"/>
        <v>108</v>
      </c>
      <c r="B134" s="36" t="s">
        <v>252</v>
      </c>
      <c r="C134" s="81">
        <v>280</v>
      </c>
      <c r="D134" s="79">
        <v>15.2</v>
      </c>
      <c r="E134" s="79">
        <v>15.2</v>
      </c>
      <c r="F134" s="75">
        <f t="shared" si="13"/>
        <v>4256</v>
      </c>
      <c r="G134" s="75">
        <v>100</v>
      </c>
      <c r="H134" s="75"/>
      <c r="I134" s="75">
        <f t="shared" si="14"/>
        <v>4356</v>
      </c>
    </row>
    <row r="135" spans="1:9" ht="27.95" customHeight="1" x14ac:dyDescent="0.25">
      <c r="A135" s="30">
        <f t="shared" si="12"/>
        <v>109</v>
      </c>
      <c r="B135" s="36" t="s">
        <v>254</v>
      </c>
      <c r="C135" s="81">
        <v>280</v>
      </c>
      <c r="D135" s="79">
        <v>15.2</v>
      </c>
      <c r="E135" s="79">
        <v>15.2</v>
      </c>
      <c r="F135" s="75">
        <f t="shared" si="13"/>
        <v>4256</v>
      </c>
      <c r="G135" s="75">
        <v>100</v>
      </c>
      <c r="H135" s="75"/>
      <c r="I135" s="75">
        <f t="shared" si="14"/>
        <v>4356</v>
      </c>
    </row>
    <row r="136" spans="1:9" ht="27.95" customHeight="1" x14ac:dyDescent="0.25">
      <c r="A136" s="30">
        <f>A135+1</f>
        <v>110</v>
      </c>
      <c r="B136" s="43" t="s">
        <v>256</v>
      </c>
      <c r="C136" s="81">
        <v>280</v>
      </c>
      <c r="D136" s="79">
        <v>15.2</v>
      </c>
      <c r="E136" s="79">
        <v>15.2</v>
      </c>
      <c r="F136" s="75">
        <f t="shared" si="13"/>
        <v>4256</v>
      </c>
      <c r="G136" s="75">
        <v>100</v>
      </c>
      <c r="H136" s="75"/>
      <c r="I136" s="75">
        <f t="shared" si="14"/>
        <v>4356</v>
      </c>
    </row>
    <row r="137" spans="1:9" ht="27.95" customHeight="1" x14ac:dyDescent="0.25">
      <c r="A137" s="30">
        <f>A136+1</f>
        <v>111</v>
      </c>
      <c r="B137" s="36" t="s">
        <v>259</v>
      </c>
      <c r="C137" s="81">
        <v>280</v>
      </c>
      <c r="D137" s="79">
        <v>15.2</v>
      </c>
      <c r="E137" s="79">
        <v>15.2</v>
      </c>
      <c r="F137" s="75">
        <f t="shared" si="13"/>
        <v>4256</v>
      </c>
      <c r="G137" s="75">
        <v>100</v>
      </c>
      <c r="H137" s="75"/>
      <c r="I137" s="75">
        <f t="shared" si="14"/>
        <v>4356</v>
      </c>
    </row>
    <row r="138" spans="1:9" ht="27.95" customHeight="1" x14ac:dyDescent="0.25">
      <c r="A138" s="30">
        <f t="shared" si="12"/>
        <v>112</v>
      </c>
      <c r="B138" s="36" t="s">
        <v>261</v>
      </c>
      <c r="C138" s="81">
        <v>280</v>
      </c>
      <c r="D138" s="79">
        <v>15.2</v>
      </c>
      <c r="E138" s="79">
        <v>15.2</v>
      </c>
      <c r="F138" s="75">
        <f t="shared" si="13"/>
        <v>4256</v>
      </c>
      <c r="G138" s="75">
        <v>100</v>
      </c>
      <c r="H138" s="75"/>
      <c r="I138" s="75">
        <f t="shared" si="14"/>
        <v>4356</v>
      </c>
    </row>
    <row r="139" spans="1:9" ht="27.95" customHeight="1" x14ac:dyDescent="0.25">
      <c r="A139" s="49">
        <f t="shared" si="12"/>
        <v>113</v>
      </c>
      <c r="B139" s="36" t="s">
        <v>320</v>
      </c>
      <c r="C139" s="81">
        <v>262.08</v>
      </c>
      <c r="D139" s="79">
        <v>15.2</v>
      </c>
      <c r="E139" s="79">
        <v>15.2</v>
      </c>
      <c r="F139" s="75">
        <f t="shared" si="13"/>
        <v>3983.6159999999995</v>
      </c>
      <c r="G139" s="75">
        <v>100</v>
      </c>
      <c r="H139" s="75"/>
      <c r="I139" s="75">
        <f t="shared" si="14"/>
        <v>4083.6159999999995</v>
      </c>
    </row>
    <row r="140" spans="1:9" ht="27.95" customHeight="1" x14ac:dyDescent="0.25">
      <c r="A140" s="30"/>
      <c r="B140" s="61" t="s">
        <v>262</v>
      </c>
      <c r="C140" s="81"/>
      <c r="D140" s="79"/>
      <c r="E140" s="79"/>
      <c r="F140" s="75"/>
      <c r="G140" s="75"/>
      <c r="H140" s="75"/>
      <c r="I140" s="75"/>
    </row>
    <row r="141" spans="1:9" ht="27.95" customHeight="1" x14ac:dyDescent="0.25">
      <c r="A141" s="30">
        <v>114</v>
      </c>
      <c r="B141" s="36" t="s">
        <v>264</v>
      </c>
      <c r="C141" s="81">
        <v>410</v>
      </c>
      <c r="D141" s="79">
        <v>15.2</v>
      </c>
      <c r="E141" s="79">
        <v>15.2</v>
      </c>
      <c r="F141" s="75">
        <f t="shared" ref="F141:F151" si="15">C141*E141</f>
        <v>6232</v>
      </c>
      <c r="G141" s="75">
        <v>100</v>
      </c>
      <c r="H141" s="75"/>
      <c r="I141" s="75">
        <f t="shared" ref="I141:I150" si="16">F141+G141</f>
        <v>6332</v>
      </c>
    </row>
    <row r="142" spans="1:9" ht="27.95" customHeight="1" x14ac:dyDescent="0.25">
      <c r="A142" s="30">
        <f t="shared" si="12"/>
        <v>115</v>
      </c>
      <c r="B142" s="36" t="s">
        <v>266</v>
      </c>
      <c r="C142" s="81">
        <v>330.28</v>
      </c>
      <c r="D142" s="79">
        <v>15.2</v>
      </c>
      <c r="E142" s="79">
        <v>15.2</v>
      </c>
      <c r="F142" s="75">
        <f t="shared" si="15"/>
        <v>5020.2559999999994</v>
      </c>
      <c r="G142" s="25">
        <v>100</v>
      </c>
      <c r="H142" s="25"/>
      <c r="I142" s="75">
        <f t="shared" si="16"/>
        <v>5120.2559999999994</v>
      </c>
    </row>
    <row r="143" spans="1:9" ht="27.95" customHeight="1" x14ac:dyDescent="0.25">
      <c r="A143" s="30">
        <f t="shared" si="12"/>
        <v>116</v>
      </c>
      <c r="B143" s="36" t="s">
        <v>268</v>
      </c>
      <c r="C143" s="81">
        <v>348.54</v>
      </c>
      <c r="D143" s="79">
        <v>15.2</v>
      </c>
      <c r="E143" s="79">
        <v>15.2</v>
      </c>
      <c r="F143" s="75">
        <f t="shared" si="15"/>
        <v>5297.808</v>
      </c>
      <c r="G143" s="75">
        <v>100</v>
      </c>
      <c r="H143" s="75"/>
      <c r="I143" s="75">
        <f t="shared" si="16"/>
        <v>5397.808</v>
      </c>
    </row>
    <row r="144" spans="1:9" ht="27.95" customHeight="1" x14ac:dyDescent="0.25">
      <c r="A144" s="30">
        <f t="shared" si="12"/>
        <v>117</v>
      </c>
      <c r="B144" s="36" t="s">
        <v>270</v>
      </c>
      <c r="C144" s="81">
        <v>348.54</v>
      </c>
      <c r="D144" s="79">
        <v>15.2</v>
      </c>
      <c r="E144" s="79">
        <v>15.2</v>
      </c>
      <c r="F144" s="75">
        <f t="shared" si="15"/>
        <v>5297.808</v>
      </c>
      <c r="G144" s="75">
        <v>100</v>
      </c>
      <c r="H144" s="75"/>
      <c r="I144" s="75">
        <f t="shared" si="16"/>
        <v>5397.808</v>
      </c>
    </row>
    <row r="145" spans="1:11" ht="27.95" customHeight="1" x14ac:dyDescent="0.25">
      <c r="A145" s="30">
        <f t="shared" si="12"/>
        <v>118</v>
      </c>
      <c r="B145" s="43" t="s">
        <v>272</v>
      </c>
      <c r="C145" s="81">
        <v>348.54</v>
      </c>
      <c r="D145" s="67">
        <v>15.2</v>
      </c>
      <c r="E145" s="79">
        <v>15.2</v>
      </c>
      <c r="F145" s="75">
        <f t="shared" si="15"/>
        <v>5297.808</v>
      </c>
      <c r="G145" s="75">
        <v>100</v>
      </c>
      <c r="H145" s="75"/>
      <c r="I145" s="75">
        <f t="shared" si="16"/>
        <v>5397.808</v>
      </c>
    </row>
    <row r="146" spans="1:11" ht="27.95" customHeight="1" x14ac:dyDescent="0.25">
      <c r="A146" s="30">
        <f>A145+1</f>
        <v>119</v>
      </c>
      <c r="B146" s="43" t="s">
        <v>274</v>
      </c>
      <c r="C146" s="81">
        <v>314.01</v>
      </c>
      <c r="D146" s="67">
        <v>15.2</v>
      </c>
      <c r="E146" s="79">
        <v>15.2</v>
      </c>
      <c r="F146" s="75">
        <f t="shared" si="15"/>
        <v>4772.9519999999993</v>
      </c>
      <c r="G146" s="75">
        <v>100</v>
      </c>
      <c r="H146" s="75"/>
      <c r="I146" s="75">
        <f t="shared" si="16"/>
        <v>4872.9519999999993</v>
      </c>
    </row>
    <row r="147" spans="1:11" ht="27.95" customHeight="1" x14ac:dyDescent="0.25">
      <c r="A147" s="30">
        <f t="shared" si="12"/>
        <v>120</v>
      </c>
      <c r="B147" s="36" t="s">
        <v>276</v>
      </c>
      <c r="C147" s="81">
        <v>272.45999999999998</v>
      </c>
      <c r="D147" s="79">
        <v>15.2</v>
      </c>
      <c r="E147" s="79">
        <v>15.2</v>
      </c>
      <c r="F147" s="75">
        <f t="shared" si="15"/>
        <v>4141.3919999999998</v>
      </c>
      <c r="G147" s="75">
        <v>100</v>
      </c>
      <c r="H147" s="75"/>
      <c r="I147" s="75">
        <f t="shared" si="16"/>
        <v>4241.3919999999998</v>
      </c>
    </row>
    <row r="148" spans="1:11" ht="27.95" customHeight="1" x14ac:dyDescent="0.25">
      <c r="A148" s="30">
        <f>A147+1</f>
        <v>121</v>
      </c>
      <c r="B148" s="43" t="s">
        <v>278</v>
      </c>
      <c r="C148" s="81">
        <v>272.45999999999998</v>
      </c>
      <c r="D148" s="79">
        <v>15.2</v>
      </c>
      <c r="E148" s="79">
        <v>15.2</v>
      </c>
      <c r="F148" s="75">
        <f t="shared" si="15"/>
        <v>4141.3919999999998</v>
      </c>
      <c r="G148" s="75">
        <v>100</v>
      </c>
      <c r="H148" s="75"/>
      <c r="I148" s="75">
        <f t="shared" si="16"/>
        <v>4241.3919999999998</v>
      </c>
    </row>
    <row r="149" spans="1:11" ht="27.95" customHeight="1" x14ac:dyDescent="0.25">
      <c r="A149" s="49">
        <f>A148+1</f>
        <v>122</v>
      </c>
      <c r="B149" s="43" t="s">
        <v>322</v>
      </c>
      <c r="C149" s="81">
        <v>237.12</v>
      </c>
      <c r="D149" s="79">
        <v>15.2</v>
      </c>
      <c r="E149" s="79">
        <v>15.2</v>
      </c>
      <c r="F149" s="75">
        <f t="shared" si="15"/>
        <v>3604.2239999999997</v>
      </c>
      <c r="G149" s="75">
        <v>100</v>
      </c>
      <c r="H149" s="75"/>
      <c r="I149" s="75">
        <f t="shared" si="16"/>
        <v>3704.2239999999997</v>
      </c>
    </row>
    <row r="150" spans="1:11" ht="27.95" customHeight="1" x14ac:dyDescent="0.25">
      <c r="A150" s="49">
        <f>A149+1</f>
        <v>123</v>
      </c>
      <c r="B150" s="43" t="s">
        <v>257</v>
      </c>
      <c r="C150" s="81">
        <v>261.94</v>
      </c>
      <c r="D150" s="79">
        <v>15.2</v>
      </c>
      <c r="E150" s="79">
        <v>15.2</v>
      </c>
      <c r="F150" s="75">
        <f t="shared" si="15"/>
        <v>3981.4879999999998</v>
      </c>
      <c r="G150" s="75">
        <v>100</v>
      </c>
      <c r="H150" s="75"/>
      <c r="I150" s="75">
        <f t="shared" si="16"/>
        <v>4081.4879999999998</v>
      </c>
    </row>
    <row r="151" spans="1:11" ht="27.95" customHeight="1" x14ac:dyDescent="0.25">
      <c r="A151" s="49">
        <f>A150+1</f>
        <v>124</v>
      </c>
      <c r="B151" s="43" t="s">
        <v>323</v>
      </c>
      <c r="C151" s="81">
        <v>314.08</v>
      </c>
      <c r="D151" s="79">
        <v>15.2</v>
      </c>
      <c r="E151" s="79">
        <v>15.2</v>
      </c>
      <c r="F151" s="75">
        <f t="shared" si="15"/>
        <v>4774.0159999999996</v>
      </c>
      <c r="G151" s="75">
        <v>100</v>
      </c>
      <c r="H151" s="75">
        <v>268.82</v>
      </c>
      <c r="I151" s="75">
        <f>F151+G151+H151</f>
        <v>5142.8359999999993</v>
      </c>
    </row>
    <row r="152" spans="1:11" ht="27.95" customHeight="1" x14ac:dyDescent="0.25">
      <c r="A152" s="30"/>
      <c r="B152" s="23" t="s">
        <v>279</v>
      </c>
      <c r="C152" s="81"/>
      <c r="D152" s="79"/>
      <c r="E152" s="79"/>
      <c r="F152" s="75"/>
      <c r="G152" s="75"/>
      <c r="H152" s="75"/>
      <c r="I152" s="75"/>
    </row>
    <row r="153" spans="1:11" ht="27.95" customHeight="1" x14ac:dyDescent="0.25">
      <c r="A153" s="30">
        <v>125</v>
      </c>
      <c r="B153" s="36" t="s">
        <v>281</v>
      </c>
      <c r="C153" s="81">
        <v>410</v>
      </c>
      <c r="D153" s="79">
        <v>15.2</v>
      </c>
      <c r="E153" s="79">
        <v>15.2</v>
      </c>
      <c r="F153" s="75">
        <f>C153*E153</f>
        <v>6232</v>
      </c>
      <c r="G153" s="75">
        <v>100</v>
      </c>
      <c r="H153" s="75"/>
      <c r="I153" s="75">
        <f>F153+G153</f>
        <v>6332</v>
      </c>
    </row>
    <row r="154" spans="1:11" ht="27.95" customHeight="1" x14ac:dyDescent="0.25">
      <c r="A154" s="30">
        <f>A153+1</f>
        <v>126</v>
      </c>
      <c r="B154" s="31" t="s">
        <v>64</v>
      </c>
      <c r="C154" s="81">
        <v>416</v>
      </c>
      <c r="D154" s="79">
        <v>15.2</v>
      </c>
      <c r="E154" s="79">
        <v>15.2</v>
      </c>
      <c r="F154" s="75">
        <f>C154*E154</f>
        <v>6323.2</v>
      </c>
      <c r="G154" s="75">
        <v>100</v>
      </c>
      <c r="H154" s="75"/>
      <c r="I154" s="75">
        <f>F154+G154</f>
        <v>6423.2</v>
      </c>
      <c r="J154" s="46"/>
      <c r="K154" s="47"/>
    </row>
    <row r="155" spans="1:11" ht="27.95" customHeight="1" x14ac:dyDescent="0.25">
      <c r="A155" s="30">
        <f>A154+1</f>
        <v>127</v>
      </c>
      <c r="B155" s="59" t="s">
        <v>285</v>
      </c>
      <c r="C155" s="32">
        <v>416</v>
      </c>
      <c r="D155" s="30">
        <v>15.2</v>
      </c>
      <c r="E155" s="79">
        <v>15.2</v>
      </c>
      <c r="F155" s="75">
        <f>C155*E155</f>
        <v>6323.2</v>
      </c>
      <c r="G155" s="75">
        <v>100</v>
      </c>
      <c r="H155" s="75"/>
      <c r="I155" s="75">
        <f>F155+G155</f>
        <v>6423.2</v>
      </c>
    </row>
    <row r="156" spans="1:11" ht="27.95" customHeight="1" x14ac:dyDescent="0.25">
      <c r="A156" s="30">
        <f>A155+1</f>
        <v>128</v>
      </c>
      <c r="B156" s="31" t="s">
        <v>82</v>
      </c>
      <c r="C156" s="32">
        <v>416.07</v>
      </c>
      <c r="D156" s="79">
        <v>15.2</v>
      </c>
      <c r="E156" s="79">
        <v>15.2</v>
      </c>
      <c r="F156" s="75">
        <f>C156*E156</f>
        <v>6324.2639999999992</v>
      </c>
      <c r="G156" s="75">
        <v>100</v>
      </c>
      <c r="H156" s="75"/>
      <c r="I156" s="75">
        <f>F156+G156</f>
        <v>6424.2639999999992</v>
      </c>
    </row>
    <row r="157" spans="1:11" ht="27.95" customHeight="1" x14ac:dyDescent="0.25">
      <c r="A157" s="30"/>
      <c r="B157" s="23" t="s">
        <v>286</v>
      </c>
      <c r="C157" s="81"/>
      <c r="D157" s="79"/>
      <c r="E157" s="79"/>
      <c r="F157" s="75"/>
      <c r="G157" s="75"/>
      <c r="H157" s="75"/>
      <c r="I157" s="75"/>
    </row>
    <row r="158" spans="1:11" ht="27.95" customHeight="1" x14ac:dyDescent="0.25">
      <c r="A158" s="30">
        <v>129</v>
      </c>
      <c r="B158" s="36" t="s">
        <v>288</v>
      </c>
      <c r="C158" s="81">
        <v>399.24</v>
      </c>
      <c r="D158" s="79">
        <v>15.2</v>
      </c>
      <c r="E158" s="79">
        <v>15.2</v>
      </c>
      <c r="F158" s="75">
        <f>C158*E158</f>
        <v>6068.4479999999994</v>
      </c>
      <c r="G158" s="75">
        <v>100</v>
      </c>
      <c r="H158" s="75"/>
      <c r="I158" s="75">
        <f>F158+G158</f>
        <v>6168.4479999999994</v>
      </c>
    </row>
    <row r="159" spans="1:11" ht="27.95" customHeight="1" x14ac:dyDescent="0.25">
      <c r="A159" s="30">
        <f>A158+1</f>
        <v>130</v>
      </c>
      <c r="B159" s="36" t="s">
        <v>290</v>
      </c>
      <c r="C159" s="81">
        <v>273.69</v>
      </c>
      <c r="D159" s="79">
        <v>15.2</v>
      </c>
      <c r="E159" s="79">
        <v>15.2</v>
      </c>
      <c r="F159" s="75">
        <f>C159*E159</f>
        <v>4160.0879999999997</v>
      </c>
      <c r="G159" s="75">
        <v>100</v>
      </c>
      <c r="H159" s="75"/>
      <c r="I159" s="75">
        <f>F159+G159</f>
        <v>4260.0879999999997</v>
      </c>
    </row>
    <row r="160" spans="1:11" ht="27.95" customHeight="1" x14ac:dyDescent="0.25">
      <c r="A160" s="30">
        <f>A159+1</f>
        <v>131</v>
      </c>
      <c r="B160" s="43" t="s">
        <v>292</v>
      </c>
      <c r="C160" s="81">
        <v>181.47</v>
      </c>
      <c r="D160" s="79">
        <v>15.2</v>
      </c>
      <c r="E160" s="79">
        <v>15.2</v>
      </c>
      <c r="F160" s="75">
        <f>C160*E160</f>
        <v>2758.3440000000001</v>
      </c>
      <c r="G160" s="75">
        <v>100</v>
      </c>
      <c r="H160" s="75"/>
      <c r="I160" s="75">
        <f>F160+G160</f>
        <v>2858.3440000000001</v>
      </c>
    </row>
    <row r="161" spans="1:20" ht="27.95" customHeight="1" x14ac:dyDescent="0.25">
      <c r="A161" s="30"/>
      <c r="B161" s="64" t="s">
        <v>293</v>
      </c>
      <c r="C161" s="81"/>
      <c r="D161" s="79"/>
      <c r="E161" s="79"/>
      <c r="F161" s="75"/>
      <c r="G161" s="75"/>
      <c r="H161" s="75"/>
      <c r="I161" s="75"/>
    </row>
    <row r="162" spans="1:20" ht="27.95" customHeight="1" x14ac:dyDescent="0.25">
      <c r="A162" s="30">
        <v>132</v>
      </c>
      <c r="B162" s="43" t="s">
        <v>295</v>
      </c>
      <c r="C162" s="81">
        <v>388</v>
      </c>
      <c r="D162" s="79">
        <v>15.2</v>
      </c>
      <c r="E162" s="79">
        <v>15.2</v>
      </c>
      <c r="F162" s="75">
        <f>C162*E162</f>
        <v>5897.5999999999995</v>
      </c>
      <c r="G162" s="75">
        <v>100</v>
      </c>
      <c r="H162" s="75"/>
      <c r="I162" s="75">
        <f>F162+G162</f>
        <v>5997.5999999999995</v>
      </c>
    </row>
    <row r="163" spans="1:20" ht="27.95" customHeight="1" x14ac:dyDescent="0.25">
      <c r="A163" s="30"/>
      <c r="B163" s="64" t="s">
        <v>296</v>
      </c>
      <c r="C163" s="81"/>
      <c r="D163" s="79"/>
      <c r="E163" s="79"/>
      <c r="F163" s="75"/>
      <c r="G163" s="75"/>
      <c r="H163" s="75"/>
      <c r="I163" s="75"/>
    </row>
    <row r="164" spans="1:20" ht="27.95" customHeight="1" x14ac:dyDescent="0.25">
      <c r="A164" s="30">
        <v>133</v>
      </c>
      <c r="B164" s="43" t="s">
        <v>297</v>
      </c>
      <c r="C164" s="81">
        <v>388</v>
      </c>
      <c r="D164" s="79">
        <v>15.2</v>
      </c>
      <c r="E164" s="79">
        <v>15.2</v>
      </c>
      <c r="F164" s="75">
        <f>C164*E164</f>
        <v>5897.5999999999995</v>
      </c>
      <c r="G164" s="75">
        <v>100</v>
      </c>
      <c r="H164" s="75"/>
      <c r="I164" s="75">
        <f>F164+G164</f>
        <v>5997.5999999999995</v>
      </c>
    </row>
    <row r="165" spans="1:20" ht="27.95" customHeight="1" x14ac:dyDescent="0.25">
      <c r="A165" s="30"/>
      <c r="B165" s="64" t="s">
        <v>298</v>
      </c>
      <c r="C165" s="81"/>
      <c r="D165" s="79"/>
      <c r="E165" s="79"/>
      <c r="F165" s="75"/>
      <c r="G165" s="75"/>
      <c r="H165" s="75"/>
      <c r="I165" s="75"/>
    </row>
    <row r="166" spans="1:20" ht="27.95" customHeight="1" x14ac:dyDescent="0.25">
      <c r="A166" s="30">
        <v>134</v>
      </c>
      <c r="B166" s="43" t="s">
        <v>300</v>
      </c>
      <c r="C166" s="81">
        <v>388</v>
      </c>
      <c r="D166" s="79">
        <v>15.2</v>
      </c>
      <c r="E166" s="79">
        <v>15.2</v>
      </c>
      <c r="F166" s="75">
        <f>C166*E166</f>
        <v>5897.5999999999995</v>
      </c>
      <c r="G166" s="75">
        <v>100</v>
      </c>
      <c r="H166" s="75"/>
      <c r="I166" s="75">
        <f>F166+G166</f>
        <v>5997.5999999999995</v>
      </c>
    </row>
    <row r="167" spans="1:20" ht="21.75" customHeight="1" x14ac:dyDescent="0.3">
      <c r="A167" s="65"/>
      <c r="B167" s="91" t="s">
        <v>313</v>
      </c>
      <c r="C167" s="81"/>
      <c r="D167" s="79"/>
      <c r="E167" s="79"/>
      <c r="F167" s="75"/>
      <c r="G167" s="75"/>
      <c r="H167" s="75"/>
      <c r="I167" s="75"/>
    </row>
    <row r="168" spans="1:20" ht="21.75" customHeight="1" x14ac:dyDescent="0.25">
      <c r="A168" s="30">
        <v>135</v>
      </c>
      <c r="B168" s="1" t="s">
        <v>315</v>
      </c>
      <c r="C168" s="81">
        <v>410</v>
      </c>
      <c r="D168" s="79">
        <v>15.2</v>
      </c>
      <c r="E168" s="79">
        <v>15.2</v>
      </c>
      <c r="F168" s="75">
        <f>C168*E168</f>
        <v>6232</v>
      </c>
      <c r="G168" s="75">
        <v>100</v>
      </c>
      <c r="H168" s="75"/>
      <c r="I168" s="75">
        <f>F168+G168</f>
        <v>6332</v>
      </c>
    </row>
    <row r="169" spans="1:20" ht="27.95" customHeight="1" x14ac:dyDescent="0.25">
      <c r="A169" s="22"/>
      <c r="B169" s="1"/>
      <c r="C169" s="66"/>
      <c r="D169" s="67"/>
    </row>
    <row r="170" spans="1:20" ht="27.95" customHeight="1" x14ac:dyDescent="0.25">
      <c r="A170" s="30"/>
      <c r="B170" s="1"/>
      <c r="C170" s="81"/>
      <c r="D170" s="67"/>
      <c r="E170" s="67"/>
      <c r="F170" s="66" t="s">
        <v>0</v>
      </c>
      <c r="G170" s="66"/>
      <c r="H170" s="66"/>
      <c r="I170" s="75"/>
      <c r="J170" s="83"/>
      <c r="K170" s="75"/>
      <c r="L170" s="75"/>
      <c r="M170" s="75"/>
      <c r="N170" s="75"/>
      <c r="O170" s="75"/>
      <c r="P170" s="75"/>
      <c r="Q170" s="75"/>
      <c r="R170" s="46"/>
      <c r="S170" s="46"/>
      <c r="T170" s="86"/>
    </row>
    <row r="171" spans="1:20" ht="17.25" customHeight="1" x14ac:dyDescent="0.25">
      <c r="A171" s="30"/>
      <c r="B171" s="43"/>
      <c r="C171" s="81"/>
      <c r="D171" s="67"/>
      <c r="E171" s="67"/>
      <c r="F171" s="66"/>
      <c r="G171" s="66"/>
      <c r="H171" s="66"/>
      <c r="I171" s="75"/>
      <c r="J171" s="83"/>
      <c r="K171" s="75"/>
      <c r="L171" s="75"/>
      <c r="M171" s="75"/>
      <c r="N171" s="75"/>
      <c r="O171" s="75"/>
      <c r="P171" s="75"/>
      <c r="Q171" s="75"/>
      <c r="R171" s="46"/>
      <c r="S171" s="46"/>
      <c r="T171" s="86" t="s">
        <v>0</v>
      </c>
    </row>
    <row r="172" spans="1:20" ht="18" customHeight="1" x14ac:dyDescent="0.25">
      <c r="A172" s="30"/>
      <c r="B172" s="36"/>
      <c r="C172" s="75"/>
      <c r="D172" s="88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90"/>
      <c r="S172" s="90"/>
      <c r="T172" s="90"/>
    </row>
    <row r="173" spans="1:20" ht="17.25" x14ac:dyDescent="0.25">
      <c r="A173" s="48"/>
      <c r="B173" s="48"/>
      <c r="C173" s="48"/>
      <c r="D173" s="48"/>
      <c r="E173" s="48"/>
      <c r="F173" s="48"/>
      <c r="G173" s="48"/>
      <c r="H173" s="72"/>
    </row>
    <row r="174" spans="1:20" ht="17.25" x14ac:dyDescent="0.25">
      <c r="A174" s="48"/>
      <c r="B174" s="48"/>
      <c r="C174" s="48"/>
      <c r="D174" s="48"/>
      <c r="E174" s="48"/>
      <c r="F174" s="48"/>
      <c r="G174" s="48"/>
      <c r="H174" s="48"/>
    </row>
    <row r="175" spans="1:20" ht="17.25" x14ac:dyDescent="0.25">
      <c r="A175" s="48"/>
      <c r="B175" s="48"/>
      <c r="C175" s="48"/>
      <c r="D175" s="48"/>
      <c r="E175" s="48"/>
      <c r="F175" s="75"/>
      <c r="G175" s="48"/>
      <c r="H175" s="48"/>
    </row>
    <row r="176" spans="1:20" ht="17.25" x14ac:dyDescent="0.3">
      <c r="A176" s="39" t="s">
        <v>0</v>
      </c>
      <c r="B176" s="39"/>
      <c r="C176" s="39"/>
      <c r="D176" s="39"/>
      <c r="E176" s="39"/>
      <c r="F176" s="39"/>
      <c r="G176" s="39"/>
      <c r="H176" s="39"/>
    </row>
    <row r="177" spans="2:7" x14ac:dyDescent="0.25">
      <c r="B177" s="1"/>
    </row>
    <row r="178" spans="2:7" x14ac:dyDescent="0.25">
      <c r="B178" s="1"/>
    </row>
    <row r="179" spans="2:7" x14ac:dyDescent="0.25">
      <c r="B179" s="1"/>
    </row>
    <row r="180" spans="2:7" x14ac:dyDescent="0.25">
      <c r="B180" s="1"/>
    </row>
    <row r="181" spans="2:7" x14ac:dyDescent="0.25">
      <c r="B181" s="1"/>
    </row>
    <row r="182" spans="2:7" x14ac:dyDescent="0.25">
      <c r="B182" s="1"/>
    </row>
    <row r="183" spans="2:7" x14ac:dyDescent="0.25">
      <c r="B183" s="1"/>
    </row>
    <row r="184" spans="2:7" x14ac:dyDescent="0.25">
      <c r="B184" s="1"/>
    </row>
    <row r="185" spans="2:7" x14ac:dyDescent="0.25">
      <c r="B185" s="1"/>
    </row>
    <row r="186" spans="2:7" x14ac:dyDescent="0.25">
      <c r="B186" s="1"/>
    </row>
    <row r="187" spans="2:7" x14ac:dyDescent="0.25">
      <c r="B187" s="1"/>
    </row>
    <row r="188" spans="2:7" x14ac:dyDescent="0.25">
      <c r="B188" s="1"/>
    </row>
    <row r="189" spans="2:7" x14ac:dyDescent="0.25">
      <c r="B189" s="1"/>
    </row>
    <row r="190" spans="2:7" x14ac:dyDescent="0.25">
      <c r="B190" s="1"/>
    </row>
    <row r="191" spans="2:7" x14ac:dyDescent="0.25">
      <c r="B191" s="1"/>
      <c r="G191" s="1" t="s">
        <v>5</v>
      </c>
    </row>
    <row r="192" spans="2:7" x14ac:dyDescent="0.25">
      <c r="B192" s="1"/>
    </row>
    <row r="193" spans="2:19" x14ac:dyDescent="0.25">
      <c r="B193" s="1" t="s">
        <v>0</v>
      </c>
    </row>
    <row r="194" spans="2:19" x14ac:dyDescent="0.25">
      <c r="L194" s="92"/>
    </row>
    <row r="198" spans="2:19" x14ac:dyDescent="0.25">
      <c r="F198" s="1" t="s">
        <v>0</v>
      </c>
    </row>
    <row r="199" spans="2:19" x14ac:dyDescent="0.25">
      <c r="S199" s="1" t="s">
        <v>0</v>
      </c>
    </row>
    <row r="203" spans="2:19" x14ac:dyDescent="0.25">
      <c r="R203" s="1" t="s">
        <v>0</v>
      </c>
    </row>
    <row r="214" spans="2:2" x14ac:dyDescent="0.25">
      <c r="B214" s="2" t="s">
        <v>0</v>
      </c>
    </row>
  </sheetData>
  <sheetProtection algorithmName="SHA-512" hashValue="NvQijO+X0Lj2cfH/3Mtf1PGV0AMU1LwxUv7zALDc3AZQsTkiW/TfsBVbZKzQpBsMXgUQKEY4XDB8sWxFxNYExQ==" saltValue="xj/XO8+9ClPDifGqMo0n1Q==" spinCount="100000" sheet="1" objects="1" scenarios="1"/>
  <mergeCells count="11">
    <mergeCell ref="A7:A9"/>
    <mergeCell ref="B7:B9"/>
    <mergeCell ref="C7:C9"/>
    <mergeCell ref="I7:I9"/>
    <mergeCell ref="C2:R2"/>
    <mergeCell ref="C6:F6"/>
    <mergeCell ref="H7:H8"/>
    <mergeCell ref="D7:D9"/>
    <mergeCell ref="E7:E9"/>
    <mergeCell ref="F7:F9"/>
    <mergeCell ref="G7:G8"/>
  </mergeCells>
  <pageMargins left="0.25" right="0.25" top="0.75" bottom="0.75" header="0.3" footer="0.3"/>
  <pageSetup paperSize="129" scale="6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F9580-8AEC-4E00-B4A1-8F132A734BAD}">
  <sheetPr>
    <pageSetUpPr fitToPage="1"/>
  </sheetPr>
  <dimension ref="A1:T214"/>
  <sheetViews>
    <sheetView zoomScaleNormal="100" workbookViewId="0">
      <selection activeCell="K174" sqref="K174"/>
    </sheetView>
  </sheetViews>
  <sheetFormatPr baseColWidth="10" defaultColWidth="12.7109375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2.28515625" style="1" customWidth="1"/>
    <col min="5" max="5" width="9.5703125" style="1" customWidth="1"/>
    <col min="6" max="6" width="14.85546875" style="1" customWidth="1"/>
    <col min="7" max="7" width="11.5703125" style="1" customWidth="1"/>
    <col min="8" max="8" width="13.42578125" style="1" customWidth="1"/>
    <col min="9" max="9" width="14.28515625" style="1" customWidth="1"/>
    <col min="10" max="10" width="11.7109375" style="1" customWidth="1"/>
    <col min="11" max="11" width="13.7109375" style="1" customWidth="1"/>
    <col min="12" max="12" width="11.7109375" style="1" customWidth="1"/>
    <col min="13" max="13" width="13" style="1" customWidth="1"/>
    <col min="14" max="14" width="12.28515625" style="1" customWidth="1"/>
    <col min="15" max="16" width="12.7109375" style="1" customWidth="1"/>
    <col min="17" max="17" width="12.5703125" style="1" customWidth="1"/>
    <col min="18" max="18" width="13.42578125" style="1" customWidth="1"/>
    <col min="19" max="19" width="14.42578125" style="1" customWidth="1"/>
    <col min="20" max="20" width="16.42578125" style="1" customWidth="1"/>
    <col min="21" max="21" width="27" style="1" customWidth="1"/>
    <col min="22" max="16384" width="12.7109375" style="1"/>
  </cols>
  <sheetData>
    <row r="1" spans="1:19" x14ac:dyDescent="0.25">
      <c r="B1" s="2" t="s">
        <v>0</v>
      </c>
      <c r="K1" s="1" t="s">
        <v>0</v>
      </c>
      <c r="R1" s="1" t="s">
        <v>0</v>
      </c>
    </row>
    <row r="2" spans="1:19" x14ac:dyDescent="0.25">
      <c r="A2" s="3" t="s">
        <v>0</v>
      </c>
      <c r="C2" s="124" t="s">
        <v>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" t="s">
        <v>0</v>
      </c>
    </row>
    <row r="3" spans="1:19" x14ac:dyDescent="0.25">
      <c r="A3" s="4" t="s">
        <v>0</v>
      </c>
      <c r="B3" s="5" t="s">
        <v>0</v>
      </c>
      <c r="C3" s="6"/>
      <c r="D3" s="6"/>
      <c r="E3" s="7"/>
      <c r="F3" s="8"/>
      <c r="G3" s="9"/>
      <c r="H3" s="9"/>
      <c r="I3" s="9"/>
      <c r="J3" s="9"/>
      <c r="K3" s="9"/>
      <c r="L3" s="9"/>
      <c r="M3" s="9"/>
      <c r="N3" s="10"/>
      <c r="O3" s="11" t="s">
        <v>0</v>
      </c>
      <c r="P3" s="11"/>
    </row>
    <row r="4" spans="1:19" x14ac:dyDescent="0.25">
      <c r="A4" s="4" t="s">
        <v>0</v>
      </c>
      <c r="B4" s="5"/>
      <c r="C4" s="14"/>
      <c r="D4" s="14"/>
      <c r="E4" s="7"/>
      <c r="P4" s="15"/>
      <c r="Q4" s="15"/>
      <c r="R4" s="15"/>
    </row>
    <row r="5" spans="1:19" x14ac:dyDescent="0.25">
      <c r="A5" s="4"/>
      <c r="B5" s="5"/>
      <c r="C5" s="16"/>
      <c r="D5" s="16"/>
      <c r="E5" s="7"/>
    </row>
    <row r="6" spans="1:19" x14ac:dyDescent="0.25">
      <c r="A6" s="17"/>
      <c r="B6" s="18"/>
      <c r="C6" s="107" t="s">
        <v>7</v>
      </c>
      <c r="D6" s="108"/>
      <c r="E6" s="108"/>
      <c r="F6" s="109"/>
      <c r="G6" s="19"/>
      <c r="H6" s="19"/>
      <c r="I6" s="20"/>
    </row>
    <row r="7" spans="1:19" ht="15.75" customHeight="1" x14ac:dyDescent="0.25">
      <c r="A7" s="125" t="s">
        <v>8</v>
      </c>
      <c r="B7" s="111" t="s">
        <v>10</v>
      </c>
      <c r="C7" s="114" t="s">
        <v>11</v>
      </c>
      <c r="D7" s="121" t="s">
        <v>14</v>
      </c>
      <c r="E7" s="121" t="s">
        <v>15</v>
      </c>
      <c r="F7" s="118" t="s">
        <v>16</v>
      </c>
      <c r="G7" s="131" t="s">
        <v>17</v>
      </c>
      <c r="H7" s="133"/>
      <c r="I7" s="118" t="s">
        <v>18</v>
      </c>
    </row>
    <row r="8" spans="1:19" x14ac:dyDescent="0.25">
      <c r="A8" s="110"/>
      <c r="B8" s="112"/>
      <c r="C8" s="115"/>
      <c r="D8" s="122"/>
      <c r="E8" s="122"/>
      <c r="F8" s="119"/>
      <c r="G8" s="137"/>
      <c r="H8" s="138"/>
      <c r="I8" s="119"/>
    </row>
    <row r="9" spans="1:19" x14ac:dyDescent="0.25">
      <c r="A9" s="110"/>
      <c r="B9" s="113"/>
      <c r="C9" s="116"/>
      <c r="D9" s="123"/>
      <c r="E9" s="123"/>
      <c r="F9" s="120"/>
      <c r="G9" s="21" t="s">
        <v>327</v>
      </c>
      <c r="H9" s="21" t="s">
        <v>305</v>
      </c>
      <c r="I9" s="120"/>
    </row>
    <row r="10" spans="1:19" ht="27.95" customHeight="1" x14ac:dyDescent="0.25">
      <c r="A10" s="22"/>
      <c r="B10" s="23" t="s">
        <v>20</v>
      </c>
      <c r="C10" s="78"/>
      <c r="D10" s="79"/>
      <c r="E10" s="79"/>
      <c r="F10" s="75"/>
      <c r="G10" s="75"/>
      <c r="H10" s="75"/>
      <c r="I10" s="80"/>
    </row>
    <row r="11" spans="1:19" ht="27.95" customHeight="1" x14ac:dyDescent="0.25">
      <c r="A11" s="30">
        <v>1</v>
      </c>
      <c r="B11" s="36" t="s">
        <v>22</v>
      </c>
      <c r="C11" s="81">
        <v>940</v>
      </c>
      <c r="D11" s="79">
        <v>15.2</v>
      </c>
      <c r="E11" s="79">
        <v>15.2</v>
      </c>
      <c r="F11" s="75">
        <f>C11*E11</f>
        <v>14288</v>
      </c>
      <c r="G11" s="75"/>
      <c r="H11" s="75">
        <v>0</v>
      </c>
      <c r="I11" s="75">
        <f>F11+H11+G11</f>
        <v>14288</v>
      </c>
    </row>
    <row r="12" spans="1:19" ht="27.95" customHeight="1" x14ac:dyDescent="0.25">
      <c r="A12" s="30"/>
      <c r="B12" s="23" t="s">
        <v>23</v>
      </c>
      <c r="C12" s="81"/>
      <c r="D12" s="79"/>
      <c r="E12" s="79"/>
      <c r="F12" s="75"/>
      <c r="G12" s="75"/>
      <c r="H12" s="75"/>
      <c r="I12" s="75"/>
    </row>
    <row r="13" spans="1:19" ht="27.95" customHeight="1" x14ac:dyDescent="0.25">
      <c r="A13" s="30">
        <v>2</v>
      </c>
      <c r="B13" s="36" t="s">
        <v>24</v>
      </c>
      <c r="C13" s="81">
        <v>810</v>
      </c>
      <c r="D13" s="79">
        <v>15.2</v>
      </c>
      <c r="E13" s="79">
        <v>15.2</v>
      </c>
      <c r="F13" s="75">
        <f>C13*E13</f>
        <v>12312</v>
      </c>
      <c r="G13" s="75"/>
      <c r="H13" s="75">
        <v>0</v>
      </c>
      <c r="I13" s="75">
        <f t="shared" ref="I13:I17" si="0">F13+H13+G13</f>
        <v>12312</v>
      </c>
    </row>
    <row r="14" spans="1:19" ht="27.95" customHeight="1" x14ac:dyDescent="0.25">
      <c r="A14" s="30">
        <f>A13+1</f>
        <v>3</v>
      </c>
      <c r="B14" s="36" t="s">
        <v>26</v>
      </c>
      <c r="C14" s="81">
        <v>493.31</v>
      </c>
      <c r="D14" s="79">
        <v>15.2</v>
      </c>
      <c r="E14" s="79">
        <v>15.2</v>
      </c>
      <c r="F14" s="75">
        <f>(C14*E14)</f>
        <v>7498.3119999999999</v>
      </c>
      <c r="G14" s="75"/>
      <c r="H14" s="75">
        <v>518.61</v>
      </c>
      <c r="I14" s="75">
        <f t="shared" si="0"/>
        <v>8016.9219999999996</v>
      </c>
    </row>
    <row r="15" spans="1:19" ht="27.95" customHeight="1" x14ac:dyDescent="0.25">
      <c r="A15" s="30">
        <f>A14+1</f>
        <v>4</v>
      </c>
      <c r="B15" s="36" t="s">
        <v>28</v>
      </c>
      <c r="C15" s="81">
        <f>402.28*1.04</f>
        <v>418.37119999999999</v>
      </c>
      <c r="D15" s="79">
        <v>15.2</v>
      </c>
      <c r="E15" s="79">
        <v>15.2</v>
      </c>
      <c r="F15" s="75">
        <f>C15*D15</f>
        <v>6359.2422399999996</v>
      </c>
      <c r="G15" s="75"/>
      <c r="H15" s="75">
        <v>0</v>
      </c>
      <c r="I15" s="75">
        <f t="shared" si="0"/>
        <v>6359.2422399999996</v>
      </c>
    </row>
    <row r="16" spans="1:19" ht="27.95" customHeight="1" x14ac:dyDescent="0.25">
      <c r="A16" s="30">
        <f>A15+1</f>
        <v>5</v>
      </c>
      <c r="B16" s="36" t="s">
        <v>30</v>
      </c>
      <c r="C16" s="81">
        <f>336.47*1.04</f>
        <v>349.92880000000002</v>
      </c>
      <c r="D16" s="79">
        <v>15.2</v>
      </c>
      <c r="E16" s="79">
        <v>15.2</v>
      </c>
      <c r="F16" s="75">
        <f>C16*D16</f>
        <v>5318.9177600000003</v>
      </c>
      <c r="G16" s="75"/>
      <c r="H16" s="25">
        <v>864.35</v>
      </c>
      <c r="I16" s="75">
        <f t="shared" si="0"/>
        <v>6183.2677600000006</v>
      </c>
    </row>
    <row r="17" spans="1:9" ht="27.95" customHeight="1" x14ac:dyDescent="0.25">
      <c r="A17" s="30">
        <f>A16+1</f>
        <v>6</v>
      </c>
      <c r="B17" s="36" t="s">
        <v>32</v>
      </c>
      <c r="C17" s="81">
        <f>319.39*1.04</f>
        <v>332.16559999999998</v>
      </c>
      <c r="D17" s="79">
        <v>15.2</v>
      </c>
      <c r="E17" s="79">
        <v>15.2</v>
      </c>
      <c r="F17" s="75">
        <f>C17*D17</f>
        <v>5048.9171199999992</v>
      </c>
      <c r="G17" s="75"/>
      <c r="H17" s="75">
        <v>691.48</v>
      </c>
      <c r="I17" s="75">
        <f t="shared" si="0"/>
        <v>5740.3971199999996</v>
      </c>
    </row>
    <row r="18" spans="1:9" ht="27.95" customHeight="1" x14ac:dyDescent="0.25">
      <c r="A18" s="30"/>
      <c r="B18" s="23" t="s">
        <v>33</v>
      </c>
      <c r="C18" s="81"/>
      <c r="D18" s="79"/>
      <c r="E18" s="79"/>
      <c r="F18" s="75"/>
      <c r="G18" s="75"/>
      <c r="H18" s="75"/>
      <c r="I18" s="75"/>
    </row>
    <row r="19" spans="1:9" ht="21" customHeight="1" x14ac:dyDescent="0.3">
      <c r="A19" s="38">
        <v>7</v>
      </c>
      <c r="B19" s="82" t="s">
        <v>35</v>
      </c>
      <c r="C19" s="81">
        <v>570</v>
      </c>
      <c r="D19" s="79">
        <v>15.2</v>
      </c>
      <c r="E19" s="79">
        <v>15.2</v>
      </c>
      <c r="F19" s="75">
        <f>C19*D19</f>
        <v>8664</v>
      </c>
      <c r="G19" s="75"/>
      <c r="H19" s="75">
        <v>0</v>
      </c>
      <c r="I19" s="75">
        <f>F19+H19+G19</f>
        <v>8664</v>
      </c>
    </row>
    <row r="20" spans="1:9" ht="27.95" customHeight="1" x14ac:dyDescent="0.25">
      <c r="A20" s="30">
        <f>A19+1</f>
        <v>8</v>
      </c>
      <c r="B20" s="36" t="s">
        <v>39</v>
      </c>
      <c r="C20" s="81">
        <f>317.58*1.04</f>
        <v>330.28320000000002</v>
      </c>
      <c r="D20" s="79">
        <v>15.2</v>
      </c>
      <c r="E20" s="79">
        <v>15.2</v>
      </c>
      <c r="F20" s="75">
        <f>C20*D20</f>
        <v>5020.3046400000003</v>
      </c>
      <c r="G20" s="75"/>
      <c r="H20" s="25">
        <v>1037.22</v>
      </c>
      <c r="I20" s="75">
        <f>F20+H20+G20</f>
        <v>6057.5246400000005</v>
      </c>
    </row>
    <row r="21" spans="1:9" ht="27.95" customHeight="1" x14ac:dyDescent="0.25">
      <c r="A21" s="30">
        <f>A20+1</f>
        <v>9</v>
      </c>
      <c r="B21" s="36" t="s">
        <v>41</v>
      </c>
      <c r="C21" s="81">
        <f>365.6*1.04</f>
        <v>380.22400000000005</v>
      </c>
      <c r="D21" s="79">
        <v>15.2</v>
      </c>
      <c r="E21" s="79">
        <v>15.2</v>
      </c>
      <c r="F21" s="75">
        <f>C21*D21</f>
        <v>5779.4048000000003</v>
      </c>
      <c r="G21" s="75"/>
      <c r="H21" s="25">
        <v>864.35</v>
      </c>
      <c r="I21" s="75">
        <f>F21+H21+G21</f>
        <v>6643.7548000000006</v>
      </c>
    </row>
    <row r="22" spans="1:9" ht="24.75" customHeight="1" x14ac:dyDescent="0.3">
      <c r="A22" s="30">
        <f>A21+1</f>
        <v>10</v>
      </c>
      <c r="B22" s="82" t="s">
        <v>307</v>
      </c>
      <c r="C22" s="81">
        <f>262.08*1.04</f>
        <v>272.56319999999999</v>
      </c>
      <c r="D22" s="79">
        <v>15.2</v>
      </c>
      <c r="E22" s="79">
        <v>15.2</v>
      </c>
      <c r="F22" s="75">
        <f>C22*D22</f>
        <v>4142.9606399999993</v>
      </c>
      <c r="G22" s="75"/>
      <c r="H22" s="75">
        <v>0</v>
      </c>
      <c r="I22" s="75">
        <f>F22+H22+G22</f>
        <v>4142.9606399999993</v>
      </c>
    </row>
    <row r="23" spans="1:9" ht="27.95" customHeight="1" x14ac:dyDescent="0.25">
      <c r="A23" s="30">
        <f>A22+1</f>
        <v>11</v>
      </c>
      <c r="B23" s="43" t="s">
        <v>45</v>
      </c>
      <c r="C23" s="81">
        <f>361</f>
        <v>361</v>
      </c>
      <c r="D23" s="79">
        <v>15.2</v>
      </c>
      <c r="E23" s="79">
        <v>15.2</v>
      </c>
      <c r="F23" s="75">
        <f>C23*D23</f>
        <v>5487.2</v>
      </c>
      <c r="G23" s="75"/>
      <c r="H23" s="75">
        <v>0</v>
      </c>
      <c r="I23" s="75">
        <f>F23+H23+G23</f>
        <v>5487.2</v>
      </c>
    </row>
    <row r="24" spans="1:9" ht="27.95" customHeight="1" x14ac:dyDescent="0.25">
      <c r="A24" s="30"/>
      <c r="B24" s="23" t="s">
        <v>46</v>
      </c>
      <c r="C24" s="81"/>
      <c r="D24" s="79"/>
      <c r="E24" s="79"/>
      <c r="F24" s="75"/>
      <c r="G24" s="75"/>
      <c r="H24" s="75"/>
      <c r="I24" s="75"/>
    </row>
    <row r="25" spans="1:9" ht="27.95" customHeight="1" x14ac:dyDescent="0.25">
      <c r="A25" s="30">
        <f>A23+1</f>
        <v>12</v>
      </c>
      <c r="B25" s="36" t="s">
        <v>48</v>
      </c>
      <c r="C25" s="81">
        <f>402.28*1.04</f>
        <v>418.37119999999999</v>
      </c>
      <c r="D25" s="79">
        <v>15.2</v>
      </c>
      <c r="E25" s="79">
        <v>15.2</v>
      </c>
      <c r="F25" s="75">
        <f>C25*D25</f>
        <v>6359.2422399999996</v>
      </c>
      <c r="G25" s="75"/>
      <c r="H25" s="75">
        <v>864.35</v>
      </c>
      <c r="I25" s="75">
        <f>F25+H25+G25</f>
        <v>7223.5922399999999</v>
      </c>
    </row>
    <row r="26" spans="1:9" ht="27.95" customHeight="1" x14ac:dyDescent="0.25">
      <c r="A26" s="30"/>
      <c r="B26" s="23" t="s">
        <v>49</v>
      </c>
      <c r="C26" s="81"/>
      <c r="D26" s="79"/>
      <c r="E26" s="79"/>
      <c r="F26" s="75"/>
      <c r="G26" s="75"/>
      <c r="H26" s="75"/>
      <c r="I26" s="75"/>
    </row>
    <row r="27" spans="1:9" ht="27.95" customHeight="1" x14ac:dyDescent="0.25">
      <c r="A27" s="30">
        <f>A25+1</f>
        <v>13</v>
      </c>
      <c r="B27" s="31" t="s">
        <v>51</v>
      </c>
      <c r="C27" s="81">
        <f>400.07*1.04</f>
        <v>416.07280000000003</v>
      </c>
      <c r="D27" s="79">
        <v>15.2</v>
      </c>
      <c r="E27" s="79">
        <v>15.2</v>
      </c>
      <c r="F27" s="75">
        <f>C27*D27</f>
        <v>6324.30656</v>
      </c>
      <c r="G27" s="75"/>
      <c r="H27" s="75">
        <v>864.35</v>
      </c>
      <c r="I27" s="75">
        <f>F27+H27+G27</f>
        <v>7188.6565600000004</v>
      </c>
    </row>
    <row r="28" spans="1:9" ht="27.95" customHeight="1" x14ac:dyDescent="0.25">
      <c r="A28" s="30"/>
      <c r="B28" s="23" t="s">
        <v>52</v>
      </c>
      <c r="C28" s="81"/>
      <c r="D28" s="79"/>
      <c r="E28" s="79"/>
      <c r="F28" s="75"/>
      <c r="G28" s="75"/>
      <c r="H28" s="75"/>
      <c r="I28" s="75"/>
    </row>
    <row r="29" spans="1:9" ht="27.95" customHeight="1" x14ac:dyDescent="0.25">
      <c r="A29" s="30">
        <f>A27+1</f>
        <v>14</v>
      </c>
      <c r="B29" s="36" t="s">
        <v>54</v>
      </c>
      <c r="C29" s="81">
        <f>461</f>
        <v>461</v>
      </c>
      <c r="D29" s="79">
        <v>15.2</v>
      </c>
      <c r="E29" s="79">
        <v>15.2</v>
      </c>
      <c r="F29" s="75">
        <f t="shared" ref="F29:F35" si="1">C29*D29</f>
        <v>7007.2</v>
      </c>
      <c r="G29" s="75"/>
      <c r="H29" s="75">
        <v>864.35</v>
      </c>
      <c r="I29" s="75">
        <f t="shared" ref="I29:I34" si="2">F29+H29+G29</f>
        <v>7871.55</v>
      </c>
    </row>
    <row r="30" spans="1:9" ht="27.95" customHeight="1" x14ac:dyDescent="0.25">
      <c r="A30" s="30">
        <f t="shared" ref="A30:A35" si="3">A29+1</f>
        <v>15</v>
      </c>
      <c r="B30" s="41" t="s">
        <v>56</v>
      </c>
      <c r="C30" s="81">
        <f>410</f>
        <v>410</v>
      </c>
      <c r="D30" s="79">
        <v>15.2</v>
      </c>
      <c r="E30" s="79">
        <v>15.2</v>
      </c>
      <c r="F30" s="75">
        <f t="shared" si="1"/>
        <v>6232</v>
      </c>
      <c r="G30" s="75"/>
      <c r="H30" s="75">
        <v>0</v>
      </c>
      <c r="I30" s="75">
        <f t="shared" si="2"/>
        <v>6232</v>
      </c>
    </row>
    <row r="31" spans="1:9" ht="27.95" customHeight="1" x14ac:dyDescent="0.25">
      <c r="A31" s="30">
        <f t="shared" si="3"/>
        <v>16</v>
      </c>
      <c r="B31" s="31" t="s">
        <v>58</v>
      </c>
      <c r="C31" s="81">
        <f>275.05*1.04</f>
        <v>286.05200000000002</v>
      </c>
      <c r="D31" s="79">
        <v>15.2</v>
      </c>
      <c r="E31" s="79">
        <v>15.2</v>
      </c>
      <c r="F31" s="75">
        <f t="shared" si="1"/>
        <v>4347.9903999999997</v>
      </c>
      <c r="G31" s="75"/>
      <c r="H31" s="75">
        <v>691.48</v>
      </c>
      <c r="I31" s="75">
        <f t="shared" si="2"/>
        <v>5039.4704000000002</v>
      </c>
    </row>
    <row r="32" spans="1:9" ht="27.95" customHeight="1" x14ac:dyDescent="0.25">
      <c r="A32" s="30">
        <f t="shared" si="3"/>
        <v>17</v>
      </c>
      <c r="B32" s="36" t="s">
        <v>60</v>
      </c>
      <c r="C32" s="81">
        <f>400.07*1.04</f>
        <v>416.07280000000003</v>
      </c>
      <c r="D32" s="79">
        <v>15.2</v>
      </c>
      <c r="E32" s="79">
        <v>15.2</v>
      </c>
      <c r="F32" s="75">
        <f t="shared" si="1"/>
        <v>6324.30656</v>
      </c>
      <c r="G32" s="75"/>
      <c r="H32" s="75">
        <v>864.35</v>
      </c>
      <c r="I32" s="75">
        <f t="shared" si="2"/>
        <v>7188.6565600000004</v>
      </c>
    </row>
    <row r="33" spans="1:9" ht="27.95" customHeight="1" x14ac:dyDescent="0.25">
      <c r="A33" s="30">
        <f t="shared" si="3"/>
        <v>18</v>
      </c>
      <c r="B33" s="36" t="s">
        <v>62</v>
      </c>
      <c r="C33" s="81">
        <f>400.07*1.04</f>
        <v>416.07280000000003</v>
      </c>
      <c r="D33" s="79">
        <v>15.2</v>
      </c>
      <c r="E33" s="79">
        <v>15.2</v>
      </c>
      <c r="F33" s="75">
        <f t="shared" si="1"/>
        <v>6324.30656</v>
      </c>
      <c r="G33" s="75"/>
      <c r="H33" s="75">
        <v>691.48</v>
      </c>
      <c r="I33" s="75">
        <f t="shared" si="2"/>
        <v>7015.7865600000005</v>
      </c>
    </row>
    <row r="34" spans="1:9" ht="27.95" customHeight="1" x14ac:dyDescent="0.25">
      <c r="A34" s="30">
        <f t="shared" si="3"/>
        <v>19</v>
      </c>
      <c r="B34" s="31" t="s">
        <v>283</v>
      </c>
      <c r="C34" s="81">
        <f>400.07*1.04</f>
        <v>416.07280000000003</v>
      </c>
      <c r="D34" s="79">
        <v>15.2</v>
      </c>
      <c r="E34" s="79">
        <v>15.2</v>
      </c>
      <c r="F34" s="75">
        <f t="shared" si="1"/>
        <v>6324.30656</v>
      </c>
      <c r="G34" s="75"/>
      <c r="H34" s="75">
        <v>691.48</v>
      </c>
      <c r="I34" s="75">
        <f t="shared" si="2"/>
        <v>7015.7865600000005</v>
      </c>
    </row>
    <row r="35" spans="1:9" ht="27.95" customHeight="1" x14ac:dyDescent="0.25">
      <c r="A35" s="30">
        <f t="shared" si="3"/>
        <v>20</v>
      </c>
      <c r="B35" s="36" t="s">
        <v>67</v>
      </c>
      <c r="C35" s="32">
        <f>309.56*1.04</f>
        <v>321.94240000000002</v>
      </c>
      <c r="D35" s="79">
        <v>15.2</v>
      </c>
      <c r="E35" s="79">
        <v>15.2</v>
      </c>
      <c r="F35" s="75">
        <f t="shared" si="1"/>
        <v>4893.52448</v>
      </c>
      <c r="G35" s="75"/>
      <c r="H35" s="75">
        <v>0</v>
      </c>
      <c r="I35" s="75">
        <f>F35+H35+G35</f>
        <v>4893.52448</v>
      </c>
    </row>
    <row r="36" spans="1:9" ht="27.95" customHeight="1" x14ac:dyDescent="0.25">
      <c r="A36" s="30"/>
      <c r="B36" s="23" t="s">
        <v>65</v>
      </c>
      <c r="C36" s="81"/>
      <c r="D36" s="79"/>
      <c r="E36" s="79"/>
      <c r="F36" s="75"/>
      <c r="G36" s="75"/>
      <c r="H36" s="75"/>
      <c r="I36" s="75"/>
    </row>
    <row r="37" spans="1:9" ht="27.95" customHeight="1" x14ac:dyDescent="0.25">
      <c r="A37" s="30">
        <f>A35+1</f>
        <v>21</v>
      </c>
      <c r="B37" s="41" t="s">
        <v>69</v>
      </c>
      <c r="C37" s="81">
        <v>410</v>
      </c>
      <c r="D37" s="79">
        <v>15.2</v>
      </c>
      <c r="E37" s="79">
        <v>15.2</v>
      </c>
      <c r="F37" s="75">
        <f>C37*E37</f>
        <v>6232</v>
      </c>
      <c r="G37" s="75"/>
      <c r="H37" s="75">
        <v>518.61</v>
      </c>
      <c r="I37" s="75">
        <f>F37+H37+G37</f>
        <v>6750.61</v>
      </c>
    </row>
    <row r="38" spans="1:9" ht="27.95" customHeight="1" x14ac:dyDescent="0.25">
      <c r="A38" s="30">
        <f>A37+1</f>
        <v>22</v>
      </c>
      <c r="B38" s="36" t="s">
        <v>71</v>
      </c>
      <c r="C38" s="81">
        <f>395.3*1.04</f>
        <v>411.11200000000002</v>
      </c>
      <c r="D38" s="79">
        <v>15.2</v>
      </c>
      <c r="E38" s="79">
        <v>15.2</v>
      </c>
      <c r="F38" s="75">
        <f>C38*D38</f>
        <v>6248.9023999999999</v>
      </c>
      <c r="G38" s="75"/>
      <c r="H38" s="25">
        <v>1037.22</v>
      </c>
      <c r="I38" s="75">
        <f>F38+H38+G38</f>
        <v>7286.1224000000002</v>
      </c>
    </row>
    <row r="39" spans="1:9" ht="27.95" customHeight="1" x14ac:dyDescent="0.25">
      <c r="A39" s="30">
        <f>A38+1</f>
        <v>23</v>
      </c>
      <c r="B39" s="48" t="s">
        <v>73</v>
      </c>
      <c r="C39" s="81">
        <f>318.84*1.04</f>
        <v>331.59359999999998</v>
      </c>
      <c r="D39" s="30">
        <v>15.2</v>
      </c>
      <c r="E39" s="79">
        <v>15.2</v>
      </c>
      <c r="F39" s="75">
        <f>C39*D39</f>
        <v>5040.2227199999998</v>
      </c>
      <c r="G39" s="75"/>
      <c r="H39" s="75">
        <v>0</v>
      </c>
      <c r="I39" s="75">
        <f>F39+H39+G39</f>
        <v>5040.2227199999998</v>
      </c>
    </row>
    <row r="40" spans="1:9" ht="27.95" customHeight="1" x14ac:dyDescent="0.25">
      <c r="A40" s="30"/>
      <c r="B40" s="23" t="s">
        <v>74</v>
      </c>
      <c r="C40" s="81"/>
      <c r="D40" s="79"/>
      <c r="E40" s="79"/>
      <c r="F40" s="75"/>
      <c r="G40" s="75"/>
      <c r="H40" s="75"/>
      <c r="I40" s="75"/>
    </row>
    <row r="41" spans="1:9" ht="27.95" customHeight="1" x14ac:dyDescent="0.25">
      <c r="A41" s="30">
        <f>A39+1</f>
        <v>24</v>
      </c>
      <c r="B41" s="46" t="s">
        <v>76</v>
      </c>
      <c r="C41" s="81">
        <v>410</v>
      </c>
      <c r="D41" s="79">
        <v>15.2</v>
      </c>
      <c r="E41" s="79">
        <v>15.2</v>
      </c>
      <c r="F41" s="83">
        <f>C41*D41</f>
        <v>6232</v>
      </c>
      <c r="G41" s="83"/>
      <c r="H41" s="75">
        <v>0</v>
      </c>
      <c r="I41" s="75">
        <f>F41+H41+G41</f>
        <v>6232</v>
      </c>
    </row>
    <row r="42" spans="1:9" ht="27.95" customHeight="1" x14ac:dyDescent="0.25">
      <c r="A42" s="30">
        <f>A41+1</f>
        <v>25</v>
      </c>
      <c r="B42" s="36" t="s">
        <v>78</v>
      </c>
      <c r="C42" s="81">
        <f>400.07*1.04</f>
        <v>416.07280000000003</v>
      </c>
      <c r="D42" s="79">
        <v>15.2</v>
      </c>
      <c r="E42" s="79">
        <v>15.2</v>
      </c>
      <c r="F42" s="83">
        <f>C42*D42</f>
        <v>6324.30656</v>
      </c>
      <c r="G42" s="83">
        <v>250</v>
      </c>
      <c r="H42" s="75">
        <v>864.35</v>
      </c>
      <c r="I42" s="75">
        <f>F42+H42+G42</f>
        <v>7438.6565600000004</v>
      </c>
    </row>
    <row r="43" spans="1:9" ht="27.95" customHeight="1" x14ac:dyDescent="0.25">
      <c r="A43" s="30">
        <f>A42+1</f>
        <v>26</v>
      </c>
      <c r="B43" s="36" t="s">
        <v>80</v>
      </c>
      <c r="C43" s="81">
        <f>400</f>
        <v>400</v>
      </c>
      <c r="D43" s="79">
        <v>15.2</v>
      </c>
      <c r="E43" s="79">
        <v>15.2</v>
      </c>
      <c r="F43" s="83">
        <f>C43*D43</f>
        <v>6080</v>
      </c>
      <c r="G43" s="83"/>
      <c r="H43" s="75">
        <v>518.61</v>
      </c>
      <c r="I43" s="75">
        <f>F43+H43+G43</f>
        <v>6598.61</v>
      </c>
    </row>
    <row r="44" spans="1:9" ht="27.95" customHeight="1" x14ac:dyDescent="0.25">
      <c r="A44" s="30"/>
      <c r="B44" s="23" t="s">
        <v>83</v>
      </c>
      <c r="C44" s="81"/>
      <c r="D44" s="79"/>
      <c r="E44" s="79"/>
      <c r="F44" s="75"/>
      <c r="G44" s="75"/>
      <c r="H44" s="75"/>
      <c r="I44" s="75"/>
    </row>
    <row r="45" spans="1:9" ht="27.95" customHeight="1" x14ac:dyDescent="0.25">
      <c r="A45" s="30">
        <f>A43+1</f>
        <v>27</v>
      </c>
      <c r="B45" s="36" t="s">
        <v>85</v>
      </c>
      <c r="C45" s="81">
        <f>410</f>
        <v>410</v>
      </c>
      <c r="D45" s="79">
        <v>15.2</v>
      </c>
      <c r="E45" s="79">
        <v>15.2</v>
      </c>
      <c r="F45" s="75">
        <f>C45*D45</f>
        <v>6232</v>
      </c>
      <c r="G45" s="75"/>
      <c r="H45" s="75">
        <v>0</v>
      </c>
      <c r="I45" s="75">
        <f>F45+H45+G45</f>
        <v>6232</v>
      </c>
    </row>
    <row r="46" spans="1:9" ht="27.95" customHeight="1" x14ac:dyDescent="0.25">
      <c r="A46" s="30">
        <f>A45+1</f>
        <v>28</v>
      </c>
      <c r="B46" s="31" t="s">
        <v>87</v>
      </c>
      <c r="C46" s="81">
        <f>345.39*1.04</f>
        <v>359.2056</v>
      </c>
      <c r="D46" s="79">
        <v>15.2</v>
      </c>
      <c r="E46" s="79">
        <v>15.2</v>
      </c>
      <c r="F46" s="75">
        <f>C46*D46</f>
        <v>5459.9251199999999</v>
      </c>
      <c r="G46" s="75"/>
      <c r="H46" s="75">
        <v>1037.22</v>
      </c>
      <c r="I46" s="75">
        <f>F46+H46+G46</f>
        <v>6497.1451200000001</v>
      </c>
    </row>
    <row r="47" spans="1:9" ht="27.95" customHeight="1" x14ac:dyDescent="0.25">
      <c r="A47" s="30">
        <f>A46+1</f>
        <v>29</v>
      </c>
      <c r="B47" s="36" t="s">
        <v>89</v>
      </c>
      <c r="C47" s="81">
        <f>345.39*1.04</f>
        <v>359.2056</v>
      </c>
      <c r="D47" s="79">
        <v>15.2</v>
      </c>
      <c r="E47" s="79">
        <v>15.2</v>
      </c>
      <c r="F47" s="75">
        <f>C47*D47</f>
        <v>5459.9251199999999</v>
      </c>
      <c r="G47" s="75"/>
      <c r="H47" s="25">
        <v>864.35</v>
      </c>
      <c r="I47" s="75">
        <f>F47+H47+G47</f>
        <v>6324.2751200000002</v>
      </c>
    </row>
    <row r="48" spans="1:9" ht="27.95" customHeight="1" x14ac:dyDescent="0.25">
      <c r="A48" s="30">
        <f>A47+1</f>
        <v>30</v>
      </c>
      <c r="B48" s="36" t="s">
        <v>91</v>
      </c>
      <c r="C48" s="81">
        <f>316.18*1.04</f>
        <v>328.8272</v>
      </c>
      <c r="D48" s="79">
        <v>15.2</v>
      </c>
      <c r="E48" s="79">
        <v>15.2</v>
      </c>
      <c r="F48" s="75">
        <f>C48*D48</f>
        <v>4998.1734399999996</v>
      </c>
      <c r="G48" s="75"/>
      <c r="H48" s="75">
        <v>691.48</v>
      </c>
      <c r="I48" s="75">
        <f>F48+H48+G48</f>
        <v>5689.65344</v>
      </c>
    </row>
    <row r="49" spans="1:9" ht="27.95" customHeight="1" x14ac:dyDescent="0.25">
      <c r="A49" s="30"/>
      <c r="B49" s="23" t="s">
        <v>92</v>
      </c>
      <c r="C49" s="81"/>
      <c r="D49" s="79"/>
      <c r="E49" s="79"/>
      <c r="F49" s="75"/>
      <c r="G49" s="75"/>
      <c r="H49" s="75"/>
      <c r="I49" s="75"/>
    </row>
    <row r="50" spans="1:9" ht="27.95" customHeight="1" x14ac:dyDescent="0.25">
      <c r="A50" s="30">
        <f>A48+1</f>
        <v>31</v>
      </c>
      <c r="B50" s="36" t="s">
        <v>94</v>
      </c>
      <c r="C50" s="81">
        <f>388</f>
        <v>388</v>
      </c>
      <c r="D50" s="79">
        <v>15.2</v>
      </c>
      <c r="E50" s="79">
        <v>15.2</v>
      </c>
      <c r="F50" s="75">
        <f t="shared" ref="F50:F55" si="4">C50*D50</f>
        <v>5897.5999999999995</v>
      </c>
      <c r="G50" s="75"/>
      <c r="H50" s="75">
        <v>0</v>
      </c>
      <c r="I50" s="75">
        <f t="shared" ref="I50:I55" si="5">F50+H50+G50</f>
        <v>5897.5999999999995</v>
      </c>
    </row>
    <row r="51" spans="1:9" ht="27.95" customHeight="1" x14ac:dyDescent="0.25">
      <c r="A51" s="30">
        <f>A50+1</f>
        <v>32</v>
      </c>
      <c r="B51" s="31" t="s">
        <v>96</v>
      </c>
      <c r="C51" s="81">
        <f>402.27*1.04</f>
        <v>418.36079999999998</v>
      </c>
      <c r="D51" s="79">
        <v>15.2</v>
      </c>
      <c r="E51" s="79">
        <v>15.2</v>
      </c>
      <c r="F51" s="75">
        <f t="shared" si="4"/>
        <v>6359.0841599999994</v>
      </c>
      <c r="G51" s="75"/>
      <c r="H51" s="75">
        <v>864.35</v>
      </c>
      <c r="I51" s="75">
        <f t="shared" si="5"/>
        <v>7223.4341599999998</v>
      </c>
    </row>
    <row r="52" spans="1:9" ht="27.95" customHeight="1" x14ac:dyDescent="0.25">
      <c r="A52" s="30">
        <f>A51+1</f>
        <v>33</v>
      </c>
      <c r="B52" s="36" t="s">
        <v>98</v>
      </c>
      <c r="C52" s="81">
        <f>130.89*1.04</f>
        <v>136.12559999999999</v>
      </c>
      <c r="D52" s="79">
        <v>15.2</v>
      </c>
      <c r="E52" s="79">
        <v>15.2</v>
      </c>
      <c r="F52" s="75">
        <f t="shared" si="4"/>
        <v>2069.1091199999996</v>
      </c>
      <c r="G52" s="75"/>
      <c r="H52" s="75">
        <v>1210.0899999999999</v>
      </c>
      <c r="I52" s="75">
        <f t="shared" si="5"/>
        <v>3279.1991199999993</v>
      </c>
    </row>
    <row r="53" spans="1:9" ht="27.95" customHeight="1" x14ac:dyDescent="0.25">
      <c r="A53" s="30">
        <f>A52+1</f>
        <v>34</v>
      </c>
      <c r="B53" s="36" t="s">
        <v>100</v>
      </c>
      <c r="C53" s="81">
        <f>128.83*1.04</f>
        <v>133.98320000000001</v>
      </c>
      <c r="D53" s="79">
        <v>15.2</v>
      </c>
      <c r="E53" s="79">
        <v>15.2</v>
      </c>
      <c r="F53" s="75">
        <f t="shared" si="4"/>
        <v>2036.5446400000001</v>
      </c>
      <c r="G53" s="75"/>
      <c r="H53" s="75">
        <v>864.35</v>
      </c>
      <c r="I53" s="75">
        <f t="shared" si="5"/>
        <v>2900.89464</v>
      </c>
    </row>
    <row r="54" spans="1:9" ht="27.95" customHeight="1" x14ac:dyDescent="0.25">
      <c r="A54" s="30">
        <f>A53+1</f>
        <v>35</v>
      </c>
      <c r="B54" s="36" t="s">
        <v>102</v>
      </c>
      <c r="C54" s="81">
        <f>95.28*1.04</f>
        <v>99.091200000000001</v>
      </c>
      <c r="D54" s="79">
        <v>15.2</v>
      </c>
      <c r="E54" s="79">
        <v>15.2</v>
      </c>
      <c r="F54" s="75">
        <f t="shared" si="4"/>
        <v>1506.18624</v>
      </c>
      <c r="G54" s="75"/>
      <c r="H54" s="75">
        <v>691.48</v>
      </c>
      <c r="I54" s="75">
        <f t="shared" si="5"/>
        <v>2197.66624</v>
      </c>
    </row>
    <row r="55" spans="1:9" ht="27.95" customHeight="1" x14ac:dyDescent="0.25">
      <c r="A55" s="30">
        <f>A54+1</f>
        <v>36</v>
      </c>
      <c r="B55" s="36" t="s">
        <v>104</v>
      </c>
      <c r="C55" s="81">
        <f>237.61*1.04</f>
        <v>247.11440000000002</v>
      </c>
      <c r="D55" s="79">
        <v>15.2</v>
      </c>
      <c r="E55" s="79">
        <v>15.2</v>
      </c>
      <c r="F55" s="75">
        <f t="shared" si="4"/>
        <v>3756.13888</v>
      </c>
      <c r="G55" s="75"/>
      <c r="H55" s="75">
        <v>518.61</v>
      </c>
      <c r="I55" s="75">
        <f t="shared" si="5"/>
        <v>4274.7488800000001</v>
      </c>
    </row>
    <row r="56" spans="1:9" ht="27.95" customHeight="1" x14ac:dyDescent="0.25">
      <c r="A56" s="30"/>
      <c r="B56" s="23" t="s">
        <v>105</v>
      </c>
      <c r="C56" s="81"/>
      <c r="D56" s="79"/>
      <c r="E56" s="79"/>
      <c r="F56" s="75"/>
      <c r="G56" s="75"/>
      <c r="H56" s="75"/>
      <c r="I56" s="75"/>
    </row>
    <row r="57" spans="1:9" ht="27.95" customHeight="1" x14ac:dyDescent="0.25">
      <c r="A57" s="30">
        <f>A55+1</f>
        <v>37</v>
      </c>
      <c r="B57" s="43" t="s">
        <v>306</v>
      </c>
      <c r="C57" s="81">
        <f>460</f>
        <v>460</v>
      </c>
      <c r="D57" s="79">
        <v>15.2</v>
      </c>
      <c r="E57" s="79">
        <v>15.2</v>
      </c>
      <c r="F57" s="66">
        <f t="shared" ref="F57:F70" si="6">C57*D57</f>
        <v>6992</v>
      </c>
      <c r="G57" s="66"/>
      <c r="H57" s="75">
        <v>0</v>
      </c>
      <c r="I57" s="75">
        <f>F57+H57+G57</f>
        <v>6992</v>
      </c>
    </row>
    <row r="58" spans="1:9" ht="27.95" customHeight="1" x14ac:dyDescent="0.25">
      <c r="A58" s="30">
        <f>A57+1</f>
        <v>38</v>
      </c>
      <c r="B58" s="31" t="s">
        <v>108</v>
      </c>
      <c r="C58" s="81">
        <f>336.47*1.04</f>
        <v>349.92880000000002</v>
      </c>
      <c r="D58" s="79">
        <v>15.2</v>
      </c>
      <c r="E58" s="79">
        <v>15.2</v>
      </c>
      <c r="F58" s="75">
        <f t="shared" si="6"/>
        <v>5318.9177600000003</v>
      </c>
      <c r="G58" s="75"/>
      <c r="H58" s="75">
        <v>1037.22</v>
      </c>
      <c r="I58" s="75">
        <f t="shared" ref="I58:I70" si="7">F58+H58+G58</f>
        <v>6356.1377600000005</v>
      </c>
    </row>
    <row r="59" spans="1:9" ht="27.95" customHeight="1" x14ac:dyDescent="0.25">
      <c r="A59" s="30">
        <f t="shared" ref="A59:A70" si="8">A58+1</f>
        <v>39</v>
      </c>
      <c r="B59" s="36" t="s">
        <v>110</v>
      </c>
      <c r="C59" s="81">
        <f>360.84*1.04</f>
        <v>375.27359999999999</v>
      </c>
      <c r="D59" s="79">
        <v>15.2</v>
      </c>
      <c r="E59" s="79">
        <v>15.2</v>
      </c>
      <c r="F59" s="75">
        <f t="shared" si="6"/>
        <v>5704.1587199999994</v>
      </c>
      <c r="G59" s="75"/>
      <c r="H59" s="75">
        <v>0</v>
      </c>
      <c r="I59" s="75">
        <f t="shared" si="7"/>
        <v>5704.1587199999994</v>
      </c>
    </row>
    <row r="60" spans="1:9" ht="27.95" customHeight="1" x14ac:dyDescent="0.25">
      <c r="A60" s="30">
        <f t="shared" si="8"/>
        <v>40</v>
      </c>
      <c r="B60" s="36" t="s">
        <v>112</v>
      </c>
      <c r="C60" s="81">
        <f>328.57*1.04</f>
        <v>341.71280000000002</v>
      </c>
      <c r="D60" s="79">
        <v>15.2</v>
      </c>
      <c r="E60" s="79">
        <v>15.2</v>
      </c>
      <c r="F60" s="75">
        <f t="shared" si="6"/>
        <v>5194.0345600000001</v>
      </c>
      <c r="G60" s="75"/>
      <c r="H60" s="75">
        <v>691.48</v>
      </c>
      <c r="I60" s="75">
        <f t="shared" si="7"/>
        <v>5885.5145599999996</v>
      </c>
    </row>
    <row r="61" spans="1:9" ht="27.95" customHeight="1" x14ac:dyDescent="0.25">
      <c r="A61" s="30">
        <f t="shared" si="8"/>
        <v>41</v>
      </c>
      <c r="B61" s="36" t="s">
        <v>114</v>
      </c>
      <c r="C61" s="81">
        <f>379.27*1.04</f>
        <v>394.44079999999997</v>
      </c>
      <c r="D61" s="79">
        <v>15.2</v>
      </c>
      <c r="E61" s="79">
        <v>15.2</v>
      </c>
      <c r="F61" s="75">
        <f t="shared" si="6"/>
        <v>5995.5001599999996</v>
      </c>
      <c r="G61" s="75"/>
      <c r="H61" s="75">
        <v>0</v>
      </c>
      <c r="I61" s="75">
        <f t="shared" si="7"/>
        <v>5995.5001599999996</v>
      </c>
    </row>
    <row r="62" spans="1:9" ht="27.95" customHeight="1" x14ac:dyDescent="0.25">
      <c r="A62" s="30">
        <f t="shared" si="8"/>
        <v>42</v>
      </c>
      <c r="B62" s="36" t="s">
        <v>116</v>
      </c>
      <c r="C62" s="81">
        <f>371</f>
        <v>371</v>
      </c>
      <c r="D62" s="79">
        <v>15.2</v>
      </c>
      <c r="E62" s="79">
        <v>15.2</v>
      </c>
      <c r="F62" s="75">
        <f t="shared" si="6"/>
        <v>5639.2</v>
      </c>
      <c r="G62" s="75"/>
      <c r="H62" s="75">
        <v>0</v>
      </c>
      <c r="I62" s="75">
        <f t="shared" si="7"/>
        <v>5639.2</v>
      </c>
    </row>
    <row r="63" spans="1:9" ht="27.95" customHeight="1" x14ac:dyDescent="0.25">
      <c r="A63" s="30">
        <f t="shared" si="8"/>
        <v>43</v>
      </c>
      <c r="B63" s="36" t="s">
        <v>118</v>
      </c>
      <c r="C63" s="81">
        <f>251.87*1.04</f>
        <v>261.94479999999999</v>
      </c>
      <c r="D63" s="79">
        <v>15.2</v>
      </c>
      <c r="E63" s="79">
        <v>15.2</v>
      </c>
      <c r="F63" s="75">
        <f t="shared" si="6"/>
        <v>3981.5609599999998</v>
      </c>
      <c r="G63" s="75"/>
      <c r="H63" s="75">
        <v>1210.0899999999999</v>
      </c>
      <c r="I63" s="75">
        <f t="shared" si="7"/>
        <v>5191.6509599999999</v>
      </c>
    </row>
    <row r="64" spans="1:9" ht="27.95" customHeight="1" x14ac:dyDescent="0.25">
      <c r="A64" s="30">
        <f t="shared" si="8"/>
        <v>44</v>
      </c>
      <c r="B64" s="36" t="s">
        <v>120</v>
      </c>
      <c r="C64" s="81">
        <f>251.87*1.04</f>
        <v>261.94479999999999</v>
      </c>
      <c r="D64" s="79">
        <v>15.2</v>
      </c>
      <c r="E64" s="79">
        <v>15.2</v>
      </c>
      <c r="F64" s="75">
        <f t="shared" si="6"/>
        <v>3981.5609599999998</v>
      </c>
      <c r="G64" s="75"/>
      <c r="H64" s="75">
        <v>1037.22</v>
      </c>
      <c r="I64" s="75">
        <f t="shared" si="7"/>
        <v>5018.7809600000001</v>
      </c>
    </row>
    <row r="65" spans="1:9" ht="27.95" customHeight="1" x14ac:dyDescent="0.25">
      <c r="A65" s="30">
        <f t="shared" si="8"/>
        <v>45</v>
      </c>
      <c r="B65" s="36" t="s">
        <v>122</v>
      </c>
      <c r="C65" s="81">
        <f>251.87*1.04</f>
        <v>261.94479999999999</v>
      </c>
      <c r="D65" s="79">
        <v>15.2</v>
      </c>
      <c r="E65" s="79">
        <v>15.2</v>
      </c>
      <c r="F65" s="75">
        <f t="shared" si="6"/>
        <v>3981.5609599999998</v>
      </c>
      <c r="G65" s="75"/>
      <c r="H65" s="75">
        <v>1037.22</v>
      </c>
      <c r="I65" s="75">
        <f t="shared" si="7"/>
        <v>5018.7809600000001</v>
      </c>
    </row>
    <row r="66" spans="1:9" ht="27.95" customHeight="1" x14ac:dyDescent="0.25">
      <c r="A66" s="30">
        <f t="shared" si="8"/>
        <v>46</v>
      </c>
      <c r="B66" s="36" t="s">
        <v>124</v>
      </c>
      <c r="C66" s="81">
        <f>251.87*1.04</f>
        <v>261.94479999999999</v>
      </c>
      <c r="D66" s="79">
        <v>15.2</v>
      </c>
      <c r="E66" s="79">
        <v>15.2</v>
      </c>
      <c r="F66" s="75">
        <f t="shared" si="6"/>
        <v>3981.5609599999998</v>
      </c>
      <c r="G66" s="75"/>
      <c r="H66" s="75">
        <v>1037.22</v>
      </c>
      <c r="I66" s="75">
        <f t="shared" si="7"/>
        <v>5018.7809600000001</v>
      </c>
    </row>
    <row r="67" spans="1:9" ht="27.95" customHeight="1" x14ac:dyDescent="0.25">
      <c r="A67" s="30">
        <f t="shared" si="8"/>
        <v>47</v>
      </c>
      <c r="B67" s="36" t="s">
        <v>126</v>
      </c>
      <c r="C67" s="81">
        <f>319.39*1.04</f>
        <v>332.16559999999998</v>
      </c>
      <c r="D67" s="79">
        <v>15.2</v>
      </c>
      <c r="E67" s="79">
        <v>15.2</v>
      </c>
      <c r="F67" s="75">
        <f t="shared" si="6"/>
        <v>5048.9171199999992</v>
      </c>
      <c r="G67" s="75"/>
      <c r="H67" s="75">
        <v>691.48</v>
      </c>
      <c r="I67" s="75">
        <f t="shared" si="7"/>
        <v>5740.3971199999996</v>
      </c>
    </row>
    <row r="68" spans="1:9" ht="27.95" customHeight="1" x14ac:dyDescent="0.25">
      <c r="A68" s="30">
        <f t="shared" si="8"/>
        <v>48</v>
      </c>
      <c r="B68" s="48" t="s">
        <v>128</v>
      </c>
      <c r="C68" s="81">
        <f>319.39*1.04</f>
        <v>332.16559999999998</v>
      </c>
      <c r="D68" s="79">
        <v>15.2</v>
      </c>
      <c r="E68" s="79">
        <v>15.2</v>
      </c>
      <c r="F68" s="75">
        <f t="shared" si="6"/>
        <v>5048.9171199999992</v>
      </c>
      <c r="G68" s="75"/>
      <c r="H68" s="75">
        <v>0</v>
      </c>
      <c r="I68" s="75">
        <f t="shared" si="7"/>
        <v>5048.9171199999992</v>
      </c>
    </row>
    <row r="69" spans="1:9" ht="27.95" customHeight="1" x14ac:dyDescent="0.25">
      <c r="A69" s="30">
        <f t="shared" si="8"/>
        <v>49</v>
      </c>
      <c r="B69" s="36" t="s">
        <v>130</v>
      </c>
      <c r="C69" s="81">
        <f>319.39*1.04</f>
        <v>332.16559999999998</v>
      </c>
      <c r="D69" s="79">
        <v>15.2</v>
      </c>
      <c r="E69" s="79">
        <v>15.2</v>
      </c>
      <c r="F69" s="75">
        <f t="shared" si="6"/>
        <v>5048.9171199999992</v>
      </c>
      <c r="G69" s="75"/>
      <c r="H69" s="75">
        <v>691.48</v>
      </c>
      <c r="I69" s="75">
        <f t="shared" si="7"/>
        <v>5740.3971199999996</v>
      </c>
    </row>
    <row r="70" spans="1:9" ht="27.95" customHeight="1" x14ac:dyDescent="0.25">
      <c r="A70" s="30">
        <f t="shared" si="8"/>
        <v>50</v>
      </c>
      <c r="B70" s="36" t="s">
        <v>132</v>
      </c>
      <c r="C70" s="81">
        <f>186.91*1.04</f>
        <v>194.38640000000001</v>
      </c>
      <c r="D70" s="79">
        <v>15.2</v>
      </c>
      <c r="E70" s="79">
        <v>15.2</v>
      </c>
      <c r="F70" s="75">
        <f t="shared" si="6"/>
        <v>2954.67328</v>
      </c>
      <c r="G70" s="75"/>
      <c r="H70" s="75">
        <v>518.61</v>
      </c>
      <c r="I70" s="75">
        <f t="shared" si="7"/>
        <v>3473.2832800000001</v>
      </c>
    </row>
    <row r="71" spans="1:9" ht="27.95" customHeight="1" x14ac:dyDescent="0.25">
      <c r="A71" s="30"/>
      <c r="B71" s="23" t="s">
        <v>133</v>
      </c>
      <c r="C71" s="81"/>
      <c r="D71" s="79"/>
      <c r="E71" s="79"/>
      <c r="F71" s="75"/>
      <c r="G71" s="75"/>
      <c r="H71" s="75"/>
      <c r="I71" s="75"/>
    </row>
    <row r="72" spans="1:9" ht="27.95" customHeight="1" x14ac:dyDescent="0.25">
      <c r="A72" s="30">
        <f>A70+1</f>
        <v>51</v>
      </c>
      <c r="B72" s="41" t="s">
        <v>37</v>
      </c>
      <c r="C72" s="81">
        <v>371</v>
      </c>
      <c r="D72" s="79">
        <v>15.2</v>
      </c>
      <c r="E72" s="79">
        <v>15.2</v>
      </c>
      <c r="F72" s="75">
        <f>C72*D72</f>
        <v>5639.2</v>
      </c>
      <c r="G72" s="75"/>
      <c r="H72" s="75">
        <v>0</v>
      </c>
      <c r="I72" s="75">
        <f>F72+H72+G72</f>
        <v>5639.2</v>
      </c>
    </row>
    <row r="73" spans="1:9" ht="27.95" customHeight="1" x14ac:dyDescent="0.25">
      <c r="A73" s="30">
        <f t="shared" ref="A73:A78" si="9">A72+1</f>
        <v>52</v>
      </c>
      <c r="B73" s="36" t="s">
        <v>137</v>
      </c>
      <c r="C73" s="81">
        <f>261.98*1.04</f>
        <v>272.45920000000001</v>
      </c>
      <c r="D73" s="79">
        <v>15.2</v>
      </c>
      <c r="E73" s="79">
        <v>15.2</v>
      </c>
      <c r="F73" s="75">
        <v>3982.16</v>
      </c>
      <c r="G73" s="75"/>
      <c r="H73" s="75">
        <v>1037.22</v>
      </c>
      <c r="I73" s="75">
        <f t="shared" ref="I73:I78" si="10">F73+H73+G73</f>
        <v>5019.38</v>
      </c>
    </row>
    <row r="74" spans="1:9" ht="27.95" customHeight="1" x14ac:dyDescent="0.25">
      <c r="A74" s="30">
        <f t="shared" si="9"/>
        <v>53</v>
      </c>
      <c r="B74" s="36" t="s">
        <v>139</v>
      </c>
      <c r="C74" s="81">
        <f>251.87*1.04</f>
        <v>261.94479999999999</v>
      </c>
      <c r="D74" s="79">
        <v>15.2</v>
      </c>
      <c r="E74" s="79">
        <v>15.2</v>
      </c>
      <c r="F74" s="75">
        <f>C74*D74</f>
        <v>3981.5609599999998</v>
      </c>
      <c r="G74" s="75"/>
      <c r="H74" s="75">
        <v>1210.0899999999999</v>
      </c>
      <c r="I74" s="75">
        <f t="shared" si="10"/>
        <v>5191.6509599999999</v>
      </c>
    </row>
    <row r="75" spans="1:9" ht="27.95" customHeight="1" x14ac:dyDescent="0.25">
      <c r="A75" s="30">
        <f t="shared" si="9"/>
        <v>54</v>
      </c>
      <c r="B75" s="43" t="s">
        <v>141</v>
      </c>
      <c r="C75" s="81">
        <f>269.11*1.04</f>
        <v>279.87440000000004</v>
      </c>
      <c r="D75" s="30">
        <v>15.2</v>
      </c>
      <c r="E75" s="79">
        <v>15.2</v>
      </c>
      <c r="F75" s="75">
        <f>C75*D75</f>
        <v>4254.0908800000007</v>
      </c>
      <c r="G75" s="75"/>
      <c r="H75" s="25">
        <v>518.61</v>
      </c>
      <c r="I75" s="75">
        <f t="shared" si="10"/>
        <v>4772.7008800000003</v>
      </c>
    </row>
    <row r="76" spans="1:9" ht="27.95" customHeight="1" x14ac:dyDescent="0.25">
      <c r="A76" s="30">
        <f t="shared" si="9"/>
        <v>55</v>
      </c>
      <c r="B76" s="36" t="s">
        <v>143</v>
      </c>
      <c r="C76" s="81">
        <f>251.87*1.04</f>
        <v>261.94479999999999</v>
      </c>
      <c r="D76" s="79">
        <v>15.2</v>
      </c>
      <c r="E76" s="79">
        <v>15.2</v>
      </c>
      <c r="F76" s="75">
        <f>C76*D76</f>
        <v>3981.5609599999998</v>
      </c>
      <c r="G76" s="75"/>
      <c r="H76" s="75">
        <v>1037.22</v>
      </c>
      <c r="I76" s="75">
        <f t="shared" si="10"/>
        <v>5018.7809600000001</v>
      </c>
    </row>
    <row r="77" spans="1:9" ht="27.95" customHeight="1" x14ac:dyDescent="0.25">
      <c r="A77" s="30">
        <f t="shared" si="9"/>
        <v>56</v>
      </c>
      <c r="B77" s="36" t="s">
        <v>145</v>
      </c>
      <c r="C77" s="81">
        <f>251.87*1.04</f>
        <v>261.94479999999999</v>
      </c>
      <c r="D77" s="79">
        <v>15.2</v>
      </c>
      <c r="E77" s="79">
        <v>15.2</v>
      </c>
      <c r="F77" s="75">
        <f>C77*D77</f>
        <v>3981.5609599999998</v>
      </c>
      <c r="G77" s="75"/>
      <c r="H77" s="75">
        <v>864.35</v>
      </c>
      <c r="I77" s="75">
        <f t="shared" si="10"/>
        <v>4845.9109600000002</v>
      </c>
    </row>
    <row r="78" spans="1:9" ht="27.95" customHeight="1" x14ac:dyDescent="0.25">
      <c r="A78" s="30">
        <f t="shared" si="9"/>
        <v>57</v>
      </c>
      <c r="B78" s="36" t="s">
        <v>147</v>
      </c>
      <c r="C78" s="32">
        <f>366.8*1.04</f>
        <v>381.47200000000004</v>
      </c>
      <c r="D78" s="79">
        <v>15.2</v>
      </c>
      <c r="E78" s="79">
        <v>15.2</v>
      </c>
      <c r="F78" s="75">
        <f>C78*D78</f>
        <v>5798.3744000000006</v>
      </c>
      <c r="G78" s="75"/>
      <c r="H78" s="25">
        <v>1037.22</v>
      </c>
      <c r="I78" s="75">
        <f t="shared" si="10"/>
        <v>6835.5944000000009</v>
      </c>
    </row>
    <row r="79" spans="1:9" ht="27.95" customHeight="1" x14ac:dyDescent="0.25">
      <c r="A79" s="30"/>
      <c r="B79" s="53" t="s">
        <v>148</v>
      </c>
      <c r="C79" s="81"/>
      <c r="D79" s="84"/>
      <c r="E79" s="79"/>
      <c r="F79" s="85"/>
      <c r="G79" s="85"/>
      <c r="H79" s="75"/>
      <c r="I79" s="75"/>
    </row>
    <row r="80" spans="1:9" ht="27.95" customHeight="1" x14ac:dyDescent="0.25">
      <c r="A80" s="30">
        <f>A78+1</f>
        <v>58</v>
      </c>
      <c r="B80" s="43" t="s">
        <v>150</v>
      </c>
      <c r="C80" s="81">
        <f>440</f>
        <v>440</v>
      </c>
      <c r="D80" s="67">
        <v>15.2</v>
      </c>
      <c r="E80" s="79">
        <v>15.2</v>
      </c>
      <c r="F80" s="75">
        <f>C80*D80</f>
        <v>6688</v>
      </c>
      <c r="G80" s="75"/>
      <c r="H80" s="75">
        <v>0</v>
      </c>
      <c r="I80" s="75">
        <f>F80+H80+G80</f>
        <v>6688</v>
      </c>
    </row>
    <row r="81" spans="1:9" ht="27.95" customHeight="1" x14ac:dyDescent="0.25">
      <c r="A81" s="30">
        <f>A80+1</f>
        <v>59</v>
      </c>
      <c r="B81" s="57" t="s">
        <v>152</v>
      </c>
      <c r="C81" s="81">
        <f>305.88*1.04</f>
        <v>318.11520000000002</v>
      </c>
      <c r="D81" s="67">
        <v>15.2</v>
      </c>
      <c r="E81" s="79">
        <v>15.2</v>
      </c>
      <c r="F81" s="75">
        <f>C81*D81</f>
        <v>4835.3510400000005</v>
      </c>
      <c r="G81" s="75"/>
      <c r="H81" s="75">
        <v>518.25</v>
      </c>
      <c r="I81" s="75">
        <f>F81+H81+G81</f>
        <v>5353.6010400000005</v>
      </c>
    </row>
    <row r="82" spans="1:9" ht="27.95" customHeight="1" x14ac:dyDescent="0.25">
      <c r="A82" s="30">
        <f>A81+1</f>
        <v>60</v>
      </c>
      <c r="B82" s="57" t="s">
        <v>154</v>
      </c>
      <c r="C82" s="81">
        <f>336.47*1.04</f>
        <v>349.92880000000002</v>
      </c>
      <c r="D82" s="79">
        <v>15.2</v>
      </c>
      <c r="E82" s="79">
        <v>15.2</v>
      </c>
      <c r="F82" s="75">
        <v>0</v>
      </c>
      <c r="G82" s="75"/>
      <c r="H82" s="75">
        <v>0</v>
      </c>
      <c r="I82" s="75">
        <f>F82+H82+G82</f>
        <v>0</v>
      </c>
    </row>
    <row r="83" spans="1:9" ht="27.95" customHeight="1" x14ac:dyDescent="0.25">
      <c r="A83" s="30">
        <f>A82+1</f>
        <v>61</v>
      </c>
      <c r="B83" s="57" t="s">
        <v>311</v>
      </c>
      <c r="C83" s="81">
        <f>315*1.04</f>
        <v>327.60000000000002</v>
      </c>
      <c r="D83" s="79">
        <v>15.2</v>
      </c>
      <c r="E83" s="79">
        <v>15.2</v>
      </c>
      <c r="F83" s="75">
        <f>C83*D83</f>
        <v>4979.5200000000004</v>
      </c>
      <c r="G83" s="75"/>
      <c r="H83" s="75">
        <v>0</v>
      </c>
      <c r="I83" s="75">
        <f>F83+H83+G83</f>
        <v>4979.5200000000004</v>
      </c>
    </row>
    <row r="84" spans="1:9" ht="27.95" customHeight="1" x14ac:dyDescent="0.25">
      <c r="A84" s="30"/>
      <c r="B84" s="53" t="s">
        <v>155</v>
      </c>
      <c r="C84" s="81"/>
      <c r="D84" s="67"/>
      <c r="E84" s="79"/>
      <c r="F84" s="75"/>
      <c r="G84" s="75"/>
      <c r="H84" s="75"/>
      <c r="I84" s="75"/>
    </row>
    <row r="85" spans="1:9" ht="27.95" customHeight="1" x14ac:dyDescent="0.25">
      <c r="A85" s="30">
        <f>A83+1</f>
        <v>62</v>
      </c>
      <c r="B85" s="43" t="s">
        <v>157</v>
      </c>
      <c r="C85" s="81">
        <f>388</f>
        <v>388</v>
      </c>
      <c r="D85" s="79">
        <v>15.2</v>
      </c>
      <c r="E85" s="79">
        <v>15.2</v>
      </c>
      <c r="F85" s="75">
        <f>C85*D85</f>
        <v>5897.5999999999995</v>
      </c>
      <c r="G85" s="75"/>
      <c r="H85" s="75">
        <v>0</v>
      </c>
      <c r="I85" s="75">
        <f>F85+H85+G85</f>
        <v>5897.5999999999995</v>
      </c>
    </row>
    <row r="86" spans="1:9" ht="27.95" customHeight="1" x14ac:dyDescent="0.25">
      <c r="A86" s="30"/>
      <c r="B86" s="23" t="s">
        <v>158</v>
      </c>
      <c r="C86" s="81"/>
      <c r="D86" s="79"/>
      <c r="E86" s="79"/>
      <c r="F86" s="75"/>
      <c r="G86" s="75"/>
      <c r="H86" s="75"/>
      <c r="I86" s="75"/>
    </row>
    <row r="87" spans="1:9" ht="22.5" customHeight="1" x14ac:dyDescent="0.3">
      <c r="A87" s="3">
        <f>A85+1</f>
        <v>63</v>
      </c>
      <c r="B87" s="39" t="s">
        <v>160</v>
      </c>
      <c r="C87" s="81">
        <f>410</f>
        <v>410</v>
      </c>
      <c r="D87" s="79">
        <v>15.2</v>
      </c>
      <c r="E87" s="79">
        <v>15.2</v>
      </c>
      <c r="F87" s="75">
        <f t="shared" ref="F87:F92" si="11">C87*D87</f>
        <v>6232</v>
      </c>
      <c r="G87" s="75"/>
      <c r="H87" s="75">
        <v>0</v>
      </c>
      <c r="I87" s="75">
        <f t="shared" ref="I87:I92" si="12">F87+H87+G87</f>
        <v>6232</v>
      </c>
    </row>
    <row r="88" spans="1:9" ht="27.95" customHeight="1" x14ac:dyDescent="0.25">
      <c r="A88" s="3">
        <f>A87+1</f>
        <v>64</v>
      </c>
      <c r="B88" s="36" t="s">
        <v>164</v>
      </c>
      <c r="C88" s="81">
        <f>280</f>
        <v>280</v>
      </c>
      <c r="D88" s="79">
        <v>15.2</v>
      </c>
      <c r="E88" s="79">
        <v>15.2</v>
      </c>
      <c r="F88" s="75">
        <f t="shared" si="11"/>
        <v>4256</v>
      </c>
      <c r="G88" s="75"/>
      <c r="H88" s="25">
        <v>864.35</v>
      </c>
      <c r="I88" s="75">
        <f t="shared" si="12"/>
        <v>5120.3500000000004</v>
      </c>
    </row>
    <row r="89" spans="1:9" ht="27.95" customHeight="1" x14ac:dyDescent="0.25">
      <c r="A89" s="3">
        <f>A88+1</f>
        <v>65</v>
      </c>
      <c r="B89" s="48" t="s">
        <v>166</v>
      </c>
      <c r="C89" s="81">
        <f>318.76*1.04</f>
        <v>331.5104</v>
      </c>
      <c r="D89" s="79">
        <v>15.2</v>
      </c>
      <c r="E89" s="79">
        <v>15.2</v>
      </c>
      <c r="F89" s="66">
        <f t="shared" si="11"/>
        <v>5038.9580799999994</v>
      </c>
      <c r="G89" s="66"/>
      <c r="H89" s="75">
        <v>0</v>
      </c>
      <c r="I89" s="75">
        <f t="shared" si="12"/>
        <v>5038.9580799999994</v>
      </c>
    </row>
    <row r="90" spans="1:9" ht="27.95" customHeight="1" x14ac:dyDescent="0.25">
      <c r="A90" s="3">
        <f>A89+1</f>
        <v>66</v>
      </c>
      <c r="B90" s="48" t="s">
        <v>168</v>
      </c>
      <c r="C90" s="32">
        <f>316.18*1.04</f>
        <v>328.8272</v>
      </c>
      <c r="D90" s="79">
        <v>15.2</v>
      </c>
      <c r="E90" s="79">
        <v>15.2</v>
      </c>
      <c r="F90" s="66">
        <f t="shared" si="11"/>
        <v>4998.1734399999996</v>
      </c>
      <c r="G90" s="66"/>
      <c r="H90" s="75">
        <v>518.61</v>
      </c>
      <c r="I90" s="75">
        <f t="shared" si="12"/>
        <v>5516.7834399999992</v>
      </c>
    </row>
    <row r="91" spans="1:9" ht="27.95" customHeight="1" x14ac:dyDescent="0.25">
      <c r="A91" s="3">
        <f>A90+1</f>
        <v>67</v>
      </c>
      <c r="B91" s="36" t="s">
        <v>135</v>
      </c>
      <c r="C91" s="81">
        <f>410</f>
        <v>410</v>
      </c>
      <c r="D91" s="79">
        <v>15.2</v>
      </c>
      <c r="E91" s="79">
        <v>15.2</v>
      </c>
      <c r="F91" s="75">
        <f t="shared" si="11"/>
        <v>6232</v>
      </c>
      <c r="G91" s="75"/>
      <c r="H91" s="75">
        <v>518.61</v>
      </c>
      <c r="I91" s="75">
        <f t="shared" si="12"/>
        <v>6750.61</v>
      </c>
    </row>
    <row r="92" spans="1:9" ht="27.95" customHeight="1" x14ac:dyDescent="0.25">
      <c r="A92" s="3">
        <f>A91+1</f>
        <v>68</v>
      </c>
      <c r="B92" s="36" t="s">
        <v>170</v>
      </c>
      <c r="C92" s="81">
        <f>280</f>
        <v>280</v>
      </c>
      <c r="D92" s="79">
        <v>15.2</v>
      </c>
      <c r="E92" s="79">
        <v>15.2</v>
      </c>
      <c r="F92" s="75">
        <f t="shared" si="11"/>
        <v>4256</v>
      </c>
      <c r="G92" s="75"/>
      <c r="H92" s="75">
        <v>1037.22</v>
      </c>
      <c r="I92" s="75">
        <f t="shared" si="12"/>
        <v>5293.22</v>
      </c>
    </row>
    <row r="93" spans="1:9" ht="27.95" customHeight="1" x14ac:dyDescent="0.25">
      <c r="A93" s="30"/>
      <c r="B93" s="23" t="s">
        <v>171</v>
      </c>
      <c r="C93" s="81"/>
      <c r="D93" s="79"/>
      <c r="E93" s="79"/>
      <c r="F93" s="75"/>
      <c r="G93" s="75"/>
      <c r="H93" s="75"/>
      <c r="I93" s="75"/>
    </row>
    <row r="94" spans="1:9" ht="27.95" customHeight="1" x14ac:dyDescent="0.25">
      <c r="A94" s="30">
        <f>A92+1</f>
        <v>69</v>
      </c>
      <c r="B94" s="36" t="s">
        <v>173</v>
      </c>
      <c r="C94" s="81">
        <f>410</f>
        <v>410</v>
      </c>
      <c r="D94" s="79">
        <v>15.2</v>
      </c>
      <c r="E94" s="79">
        <v>15.2</v>
      </c>
      <c r="F94" s="75">
        <f t="shared" ref="F94:F115" si="13">C94*D94</f>
        <v>6232</v>
      </c>
      <c r="G94" s="75"/>
      <c r="H94" s="75">
        <v>0</v>
      </c>
      <c r="I94" s="75">
        <f>F94+H94+G94</f>
        <v>6232</v>
      </c>
    </row>
    <row r="95" spans="1:9" ht="27.95" customHeight="1" x14ac:dyDescent="0.25">
      <c r="A95" s="30">
        <f t="shared" ref="A95:A151" si="14">A94+1</f>
        <v>70</v>
      </c>
      <c r="B95" s="36" t="s">
        <v>175</v>
      </c>
      <c r="C95" s="81">
        <f>269.11*1.04</f>
        <v>279.87440000000004</v>
      </c>
      <c r="D95" s="79">
        <v>15.2</v>
      </c>
      <c r="E95" s="79">
        <v>15.2</v>
      </c>
      <c r="F95" s="75">
        <f t="shared" si="13"/>
        <v>4254.0908800000007</v>
      </c>
      <c r="G95" s="75"/>
      <c r="H95" s="75">
        <v>1037.22</v>
      </c>
      <c r="I95" s="75">
        <f t="shared" ref="I95:I103" si="15">F95+H95+G95</f>
        <v>5291.3108800000009</v>
      </c>
    </row>
    <row r="96" spans="1:9" ht="27.95" customHeight="1" x14ac:dyDescent="0.25">
      <c r="A96" s="30">
        <f t="shared" si="14"/>
        <v>71</v>
      </c>
      <c r="B96" s="36" t="s">
        <v>177</v>
      </c>
      <c r="C96" s="81">
        <f t="shared" ref="C96:C103" si="16">269.11*1.04</f>
        <v>279.87440000000004</v>
      </c>
      <c r="D96" s="79">
        <v>15.2</v>
      </c>
      <c r="E96" s="79">
        <v>15.2</v>
      </c>
      <c r="F96" s="75">
        <f t="shared" si="13"/>
        <v>4254.0908800000007</v>
      </c>
      <c r="G96" s="75"/>
      <c r="H96" s="75">
        <v>1210.0899999999999</v>
      </c>
      <c r="I96" s="75">
        <f t="shared" si="15"/>
        <v>5464.1808800000008</v>
      </c>
    </row>
    <row r="97" spans="1:9" ht="27.95" customHeight="1" x14ac:dyDescent="0.25">
      <c r="A97" s="30">
        <f t="shared" si="14"/>
        <v>72</v>
      </c>
      <c r="B97" s="36" t="s">
        <v>179</v>
      </c>
      <c r="C97" s="81">
        <f t="shared" si="16"/>
        <v>279.87440000000004</v>
      </c>
      <c r="D97" s="79">
        <v>15.2</v>
      </c>
      <c r="E97" s="79">
        <v>15.2</v>
      </c>
      <c r="F97" s="75">
        <f t="shared" si="13"/>
        <v>4254.0908800000007</v>
      </c>
      <c r="G97" s="75"/>
      <c r="H97" s="75">
        <v>864.35</v>
      </c>
      <c r="I97" s="75">
        <f t="shared" si="15"/>
        <v>5118.440880000001</v>
      </c>
    </row>
    <row r="98" spans="1:9" ht="27.95" customHeight="1" x14ac:dyDescent="0.25">
      <c r="A98" s="30">
        <f t="shared" si="14"/>
        <v>73</v>
      </c>
      <c r="B98" s="36" t="s">
        <v>181</v>
      </c>
      <c r="C98" s="81">
        <f t="shared" si="16"/>
        <v>279.87440000000004</v>
      </c>
      <c r="D98" s="79">
        <v>15.2</v>
      </c>
      <c r="E98" s="79">
        <v>15.2</v>
      </c>
      <c r="F98" s="75">
        <f t="shared" si="13"/>
        <v>4254.0908800000007</v>
      </c>
      <c r="G98" s="75"/>
      <c r="H98" s="75">
        <v>0</v>
      </c>
      <c r="I98" s="75">
        <f t="shared" si="15"/>
        <v>4254.0908800000007</v>
      </c>
    </row>
    <row r="99" spans="1:9" ht="27.95" customHeight="1" x14ac:dyDescent="0.25">
      <c r="A99" s="30">
        <f t="shared" si="14"/>
        <v>74</v>
      </c>
      <c r="B99" s="36" t="s">
        <v>183</v>
      </c>
      <c r="C99" s="81">
        <f t="shared" si="16"/>
        <v>279.87440000000004</v>
      </c>
      <c r="D99" s="79">
        <v>15.2</v>
      </c>
      <c r="E99" s="79">
        <v>15.2</v>
      </c>
      <c r="F99" s="75">
        <f t="shared" si="13"/>
        <v>4254.0908800000007</v>
      </c>
      <c r="G99" s="75"/>
      <c r="H99" s="75">
        <v>1037.22</v>
      </c>
      <c r="I99" s="75">
        <f t="shared" si="15"/>
        <v>5291.3108800000009</v>
      </c>
    </row>
    <row r="100" spans="1:9" ht="27.95" customHeight="1" x14ac:dyDescent="0.25">
      <c r="A100" s="30">
        <f t="shared" si="14"/>
        <v>75</v>
      </c>
      <c r="B100" s="36" t="s">
        <v>185</v>
      </c>
      <c r="C100" s="81">
        <f t="shared" si="16"/>
        <v>279.87440000000004</v>
      </c>
      <c r="D100" s="79">
        <v>15.2</v>
      </c>
      <c r="E100" s="79">
        <v>15.2</v>
      </c>
      <c r="F100" s="75">
        <f t="shared" si="13"/>
        <v>4254.0908800000007</v>
      </c>
      <c r="G100" s="75"/>
      <c r="H100" s="75">
        <v>1037.22</v>
      </c>
      <c r="I100" s="75">
        <f t="shared" si="15"/>
        <v>5291.3108800000009</v>
      </c>
    </row>
    <row r="101" spans="1:9" ht="27.95" customHeight="1" x14ac:dyDescent="0.25">
      <c r="A101" s="30">
        <f t="shared" si="14"/>
        <v>76</v>
      </c>
      <c r="B101" s="36" t="s">
        <v>187</v>
      </c>
      <c r="C101" s="81">
        <f t="shared" si="16"/>
        <v>279.87440000000004</v>
      </c>
      <c r="D101" s="79">
        <v>15.2</v>
      </c>
      <c r="E101" s="79">
        <v>15.2</v>
      </c>
      <c r="F101" s="75">
        <f t="shared" si="13"/>
        <v>4254.0908800000007</v>
      </c>
      <c r="G101" s="75"/>
      <c r="H101" s="75">
        <v>691.48</v>
      </c>
      <c r="I101" s="75">
        <f t="shared" si="15"/>
        <v>4945.5708800000011</v>
      </c>
    </row>
    <row r="102" spans="1:9" ht="27.95" customHeight="1" x14ac:dyDescent="0.25">
      <c r="A102" s="30">
        <f t="shared" si="14"/>
        <v>77</v>
      </c>
      <c r="B102" s="36" t="s">
        <v>189</v>
      </c>
      <c r="C102" s="81">
        <f t="shared" si="16"/>
        <v>279.87440000000004</v>
      </c>
      <c r="D102" s="79">
        <v>15.2</v>
      </c>
      <c r="E102" s="79">
        <v>15.2</v>
      </c>
      <c r="F102" s="75">
        <f t="shared" si="13"/>
        <v>4254.0908800000007</v>
      </c>
      <c r="G102" s="75"/>
      <c r="H102" s="75">
        <v>1037.22</v>
      </c>
      <c r="I102" s="75">
        <f t="shared" si="15"/>
        <v>5291.3108800000009</v>
      </c>
    </row>
    <row r="103" spans="1:9" ht="27.95" customHeight="1" x14ac:dyDescent="0.25">
      <c r="A103" s="30">
        <f t="shared" si="14"/>
        <v>78</v>
      </c>
      <c r="B103" s="36" t="s">
        <v>191</v>
      </c>
      <c r="C103" s="81">
        <f t="shared" si="16"/>
        <v>279.87440000000004</v>
      </c>
      <c r="D103" s="79">
        <v>15.2</v>
      </c>
      <c r="E103" s="79">
        <v>15.2</v>
      </c>
      <c r="F103" s="75">
        <f t="shared" si="13"/>
        <v>4254.0908800000007</v>
      </c>
      <c r="G103" s="75"/>
      <c r="H103" s="75">
        <v>864.35</v>
      </c>
      <c r="I103" s="75">
        <f t="shared" si="15"/>
        <v>5118.440880000001</v>
      </c>
    </row>
    <row r="104" spans="1:9" ht="27.95" customHeight="1" x14ac:dyDescent="0.25">
      <c r="A104" s="30">
        <f t="shared" si="14"/>
        <v>79</v>
      </c>
      <c r="B104" s="36" t="s">
        <v>193</v>
      </c>
      <c r="C104" s="81">
        <f>253</f>
        <v>253</v>
      </c>
      <c r="D104" s="79">
        <v>15.2</v>
      </c>
      <c r="E104" s="79">
        <v>15.2</v>
      </c>
      <c r="F104" s="75">
        <f t="shared" si="13"/>
        <v>3845.6</v>
      </c>
      <c r="G104" s="75"/>
      <c r="H104" s="75">
        <v>1037.22</v>
      </c>
      <c r="I104" s="75">
        <f>F104+H104+G104</f>
        <v>4882.82</v>
      </c>
    </row>
    <row r="105" spans="1:9" ht="27.95" customHeight="1" x14ac:dyDescent="0.25">
      <c r="A105" s="30">
        <f t="shared" si="14"/>
        <v>80</v>
      </c>
      <c r="B105" s="36" t="s">
        <v>195</v>
      </c>
      <c r="C105" s="81">
        <f>137.01*1.04</f>
        <v>142.49039999999999</v>
      </c>
      <c r="D105" s="79">
        <v>15.2</v>
      </c>
      <c r="E105" s="79">
        <v>15.2</v>
      </c>
      <c r="F105" s="75">
        <f t="shared" si="13"/>
        <v>2165.8540799999996</v>
      </c>
      <c r="G105" s="75"/>
      <c r="H105" s="75">
        <v>1037.22</v>
      </c>
      <c r="I105" s="75">
        <f t="shared" ref="I105:I115" si="17">F105+H105+G105</f>
        <v>3203.0740799999994</v>
      </c>
    </row>
    <row r="106" spans="1:9" ht="27.95" customHeight="1" x14ac:dyDescent="0.25">
      <c r="A106" s="30">
        <f t="shared" si="14"/>
        <v>81</v>
      </c>
      <c r="B106" s="36" t="s">
        <v>197</v>
      </c>
      <c r="C106" s="81">
        <v>253</v>
      </c>
      <c r="D106" s="79">
        <v>15.2</v>
      </c>
      <c r="E106" s="79">
        <v>15.2</v>
      </c>
      <c r="F106" s="75">
        <f t="shared" si="13"/>
        <v>3845.6</v>
      </c>
      <c r="G106" s="75"/>
      <c r="H106" s="75">
        <v>1037.22</v>
      </c>
      <c r="I106" s="75">
        <f t="shared" si="17"/>
        <v>4882.82</v>
      </c>
    </row>
    <row r="107" spans="1:9" ht="27.95" customHeight="1" x14ac:dyDescent="0.25">
      <c r="A107" s="30">
        <f t="shared" si="14"/>
        <v>82</v>
      </c>
      <c r="B107" s="36" t="s">
        <v>199</v>
      </c>
      <c r="C107" s="81">
        <v>253</v>
      </c>
      <c r="D107" s="79">
        <v>15.2</v>
      </c>
      <c r="E107" s="79">
        <v>15.2</v>
      </c>
      <c r="F107" s="75">
        <f t="shared" si="13"/>
        <v>3845.6</v>
      </c>
      <c r="G107" s="75"/>
      <c r="H107" s="75">
        <v>864.35</v>
      </c>
      <c r="I107" s="75">
        <f t="shared" si="17"/>
        <v>4709.95</v>
      </c>
    </row>
    <row r="108" spans="1:9" ht="27.95" customHeight="1" x14ac:dyDescent="0.25">
      <c r="A108" s="30">
        <f t="shared" si="14"/>
        <v>83</v>
      </c>
      <c r="B108" s="36" t="s">
        <v>201</v>
      </c>
      <c r="C108" s="81">
        <v>253</v>
      </c>
      <c r="D108" s="79">
        <v>15.2</v>
      </c>
      <c r="E108" s="79">
        <v>15.2</v>
      </c>
      <c r="F108" s="75">
        <f t="shared" si="13"/>
        <v>3845.6</v>
      </c>
      <c r="G108" s="75"/>
      <c r="H108" s="75">
        <v>691.48</v>
      </c>
      <c r="I108" s="75">
        <f t="shared" si="17"/>
        <v>4537.08</v>
      </c>
    </row>
    <row r="109" spans="1:9" ht="27.95" customHeight="1" x14ac:dyDescent="0.25">
      <c r="A109" s="30">
        <f t="shared" si="14"/>
        <v>84</v>
      </c>
      <c r="B109" s="36" t="s">
        <v>203</v>
      </c>
      <c r="C109" s="81">
        <f>243.27*1.04</f>
        <v>253.00080000000003</v>
      </c>
      <c r="D109" s="79">
        <v>15.2</v>
      </c>
      <c r="E109" s="79">
        <v>15.2</v>
      </c>
      <c r="F109" s="75">
        <f t="shared" si="13"/>
        <v>3845.6121600000001</v>
      </c>
      <c r="G109" s="75"/>
      <c r="H109" s="75">
        <v>864.35</v>
      </c>
      <c r="I109" s="75">
        <f t="shared" si="17"/>
        <v>4709.96216</v>
      </c>
    </row>
    <row r="110" spans="1:9" ht="27.95" customHeight="1" x14ac:dyDescent="0.25">
      <c r="A110" s="30">
        <f t="shared" si="14"/>
        <v>85</v>
      </c>
      <c r="B110" s="36" t="s">
        <v>205</v>
      </c>
      <c r="C110" s="81">
        <v>253</v>
      </c>
      <c r="D110" s="79">
        <v>15.2</v>
      </c>
      <c r="E110" s="79">
        <v>15.2</v>
      </c>
      <c r="F110" s="75">
        <f t="shared" si="13"/>
        <v>3845.6</v>
      </c>
      <c r="G110" s="75"/>
      <c r="H110" s="75">
        <v>864.35</v>
      </c>
      <c r="I110" s="75">
        <f t="shared" si="17"/>
        <v>4709.95</v>
      </c>
    </row>
    <row r="111" spans="1:9" ht="27.95" customHeight="1" x14ac:dyDescent="0.25">
      <c r="A111" s="30">
        <f t="shared" si="14"/>
        <v>86</v>
      </c>
      <c r="B111" s="36" t="s">
        <v>207</v>
      </c>
      <c r="C111" s="81">
        <v>253</v>
      </c>
      <c r="D111" s="79">
        <v>15.2</v>
      </c>
      <c r="E111" s="79">
        <v>15.2</v>
      </c>
      <c r="F111" s="75">
        <f t="shared" si="13"/>
        <v>3845.6</v>
      </c>
      <c r="G111" s="75"/>
      <c r="H111" s="75">
        <v>0</v>
      </c>
      <c r="I111" s="75">
        <f t="shared" si="17"/>
        <v>3845.6</v>
      </c>
    </row>
    <row r="112" spans="1:9" ht="27.95" customHeight="1" x14ac:dyDescent="0.25">
      <c r="A112" s="30">
        <f t="shared" si="14"/>
        <v>87</v>
      </c>
      <c r="B112" s="43" t="s">
        <v>209</v>
      </c>
      <c r="C112" s="81">
        <f>338.66*1.04</f>
        <v>352.20640000000003</v>
      </c>
      <c r="D112" s="79">
        <v>15.2</v>
      </c>
      <c r="E112" s="79">
        <v>15.2</v>
      </c>
      <c r="F112" s="75">
        <f t="shared" si="13"/>
        <v>5353.5372800000005</v>
      </c>
      <c r="G112" s="75"/>
      <c r="H112" s="75">
        <v>0</v>
      </c>
      <c r="I112" s="75">
        <f t="shared" si="17"/>
        <v>5353.5372800000005</v>
      </c>
    </row>
    <row r="113" spans="1:9" ht="27.95" customHeight="1" x14ac:dyDescent="0.25">
      <c r="A113" s="30">
        <f t="shared" si="14"/>
        <v>88</v>
      </c>
      <c r="B113" s="36" t="s">
        <v>211</v>
      </c>
      <c r="C113" s="81">
        <f>244.79*1.04</f>
        <v>254.58160000000001</v>
      </c>
      <c r="D113" s="79">
        <v>15.2</v>
      </c>
      <c r="E113" s="79">
        <v>15.2</v>
      </c>
      <c r="F113" s="75">
        <f t="shared" si="13"/>
        <v>3869.64032</v>
      </c>
      <c r="G113" s="75"/>
      <c r="H113" s="75">
        <v>518.61</v>
      </c>
      <c r="I113" s="75">
        <f t="shared" si="17"/>
        <v>4388.2503200000001</v>
      </c>
    </row>
    <row r="114" spans="1:9" ht="27.95" customHeight="1" x14ac:dyDescent="0.25">
      <c r="A114" s="30">
        <f>A113+1</f>
        <v>89</v>
      </c>
      <c r="B114" s="36" t="s">
        <v>213</v>
      </c>
      <c r="C114" s="81">
        <f>244.79*1.04</f>
        <v>254.58160000000001</v>
      </c>
      <c r="D114" s="79">
        <v>15.2</v>
      </c>
      <c r="E114" s="79">
        <v>15.2</v>
      </c>
      <c r="F114" s="75">
        <f t="shared" si="13"/>
        <v>3869.64032</v>
      </c>
      <c r="G114" s="75"/>
      <c r="H114" s="75">
        <v>691.48</v>
      </c>
      <c r="I114" s="75">
        <f t="shared" si="17"/>
        <v>4561.12032</v>
      </c>
    </row>
    <row r="115" spans="1:9" ht="27.95" customHeight="1" x14ac:dyDescent="0.25">
      <c r="A115" s="49">
        <f>A114+1</f>
        <v>90</v>
      </c>
      <c r="B115" s="41" t="s">
        <v>215</v>
      </c>
      <c r="C115" s="81">
        <f>244.79*1.04</f>
        <v>254.58160000000001</v>
      </c>
      <c r="D115" s="79">
        <v>15.2</v>
      </c>
      <c r="E115" s="79">
        <v>15.2</v>
      </c>
      <c r="F115" s="75">
        <f t="shared" si="13"/>
        <v>3869.64032</v>
      </c>
      <c r="G115" s="75"/>
      <c r="H115" s="75">
        <v>0</v>
      </c>
      <c r="I115" s="75">
        <f t="shared" si="17"/>
        <v>3869.64032</v>
      </c>
    </row>
    <row r="116" spans="1:9" ht="27.95" customHeight="1" x14ac:dyDescent="0.25">
      <c r="A116" s="30"/>
      <c r="B116" s="23" t="s">
        <v>216</v>
      </c>
      <c r="C116" s="81"/>
      <c r="D116" s="79"/>
      <c r="E116" s="79"/>
      <c r="F116" s="75"/>
      <c r="G116" s="75"/>
      <c r="H116" s="75"/>
      <c r="I116" s="75"/>
    </row>
    <row r="117" spans="1:9" ht="21.75" customHeight="1" x14ac:dyDescent="0.3">
      <c r="A117" s="3">
        <f>A115+1</f>
        <v>91</v>
      </c>
      <c r="B117" s="82" t="s">
        <v>218</v>
      </c>
      <c r="C117" s="81">
        <v>410</v>
      </c>
      <c r="D117" s="79">
        <v>15.2</v>
      </c>
      <c r="E117" s="79">
        <v>15.2</v>
      </c>
      <c r="F117" s="75">
        <f t="shared" ref="F117:F138" si="18">C117*D117</f>
        <v>6232</v>
      </c>
      <c r="G117" s="75"/>
      <c r="H117" s="75">
        <v>0</v>
      </c>
      <c r="I117" s="75">
        <f>F117+H117+G117</f>
        <v>6232</v>
      </c>
    </row>
    <row r="118" spans="1:9" ht="27.95" customHeight="1" x14ac:dyDescent="0.25">
      <c r="A118" s="30">
        <f>A117+1</f>
        <v>92</v>
      </c>
      <c r="B118" s="36" t="s">
        <v>220</v>
      </c>
      <c r="C118" s="81">
        <f>400.07*1.04</f>
        <v>416.07280000000003</v>
      </c>
      <c r="D118" s="79">
        <v>15.2</v>
      </c>
      <c r="E118" s="79">
        <v>15.2</v>
      </c>
      <c r="F118" s="75">
        <f t="shared" si="18"/>
        <v>6324.30656</v>
      </c>
      <c r="G118" s="75"/>
      <c r="H118" s="75">
        <v>864.35</v>
      </c>
      <c r="I118" s="75">
        <f t="shared" ref="I118:I139" si="19">F118+H118+G118</f>
        <v>7188.6565600000004</v>
      </c>
    </row>
    <row r="119" spans="1:9" ht="27.95" customHeight="1" x14ac:dyDescent="0.25">
      <c r="A119" s="30">
        <f t="shared" si="14"/>
        <v>93</v>
      </c>
      <c r="B119" s="36" t="s">
        <v>222</v>
      </c>
      <c r="C119" s="81">
        <v>300</v>
      </c>
      <c r="D119" s="79">
        <v>15.2</v>
      </c>
      <c r="E119" s="79">
        <v>15.2</v>
      </c>
      <c r="F119" s="75">
        <f t="shared" si="18"/>
        <v>4560</v>
      </c>
      <c r="G119" s="75"/>
      <c r="H119" s="75">
        <v>1037.22</v>
      </c>
      <c r="I119" s="75">
        <f t="shared" si="19"/>
        <v>5597.22</v>
      </c>
    </row>
    <row r="120" spans="1:9" ht="27.95" customHeight="1" x14ac:dyDescent="0.25">
      <c r="A120" s="30">
        <f t="shared" si="14"/>
        <v>94</v>
      </c>
      <c r="B120" s="36" t="s">
        <v>224</v>
      </c>
      <c r="C120" s="81">
        <f>317.58*1.04</f>
        <v>330.28320000000002</v>
      </c>
      <c r="D120" s="79">
        <v>15.2</v>
      </c>
      <c r="E120" s="79">
        <v>15.2</v>
      </c>
      <c r="F120" s="75">
        <f t="shared" si="18"/>
        <v>5020.3046400000003</v>
      </c>
      <c r="G120" s="75"/>
      <c r="H120" s="75">
        <v>864.35</v>
      </c>
      <c r="I120" s="75">
        <f t="shared" si="19"/>
        <v>5884.6546400000007</v>
      </c>
    </row>
    <row r="121" spans="1:9" ht="27.95" customHeight="1" x14ac:dyDescent="0.25">
      <c r="A121" s="30">
        <f t="shared" si="14"/>
        <v>95</v>
      </c>
      <c r="B121" s="36" t="s">
        <v>226</v>
      </c>
      <c r="C121" s="81">
        <v>300</v>
      </c>
      <c r="D121" s="79">
        <v>15.2</v>
      </c>
      <c r="E121" s="79">
        <v>14.2</v>
      </c>
      <c r="F121" s="75">
        <f t="shared" si="18"/>
        <v>4560</v>
      </c>
      <c r="G121" s="75"/>
      <c r="H121" s="75">
        <v>691.48</v>
      </c>
      <c r="I121" s="75">
        <f t="shared" si="19"/>
        <v>5251.48</v>
      </c>
    </row>
    <row r="122" spans="1:9" ht="27.95" customHeight="1" x14ac:dyDescent="0.25">
      <c r="A122" s="30">
        <f t="shared" si="14"/>
        <v>96</v>
      </c>
      <c r="B122" s="36" t="s">
        <v>228</v>
      </c>
      <c r="C122" s="81">
        <v>300</v>
      </c>
      <c r="D122" s="79">
        <v>15.2</v>
      </c>
      <c r="E122" s="79">
        <v>15.2</v>
      </c>
      <c r="F122" s="75">
        <f t="shared" si="18"/>
        <v>4560</v>
      </c>
      <c r="G122" s="75"/>
      <c r="H122" s="75">
        <v>1037.22</v>
      </c>
      <c r="I122" s="75">
        <f t="shared" si="19"/>
        <v>5597.22</v>
      </c>
    </row>
    <row r="123" spans="1:9" ht="27.95" customHeight="1" x14ac:dyDescent="0.25">
      <c r="A123" s="30">
        <f t="shared" si="14"/>
        <v>97</v>
      </c>
      <c r="B123" s="36" t="s">
        <v>230</v>
      </c>
      <c r="C123" s="81">
        <v>300</v>
      </c>
      <c r="D123" s="79">
        <v>15.2</v>
      </c>
      <c r="E123" s="79">
        <v>15.2</v>
      </c>
      <c r="F123" s="75">
        <f t="shared" si="18"/>
        <v>4560</v>
      </c>
      <c r="G123" s="75"/>
      <c r="H123" s="75">
        <v>691.48</v>
      </c>
      <c r="I123" s="75">
        <f t="shared" si="19"/>
        <v>5251.48</v>
      </c>
    </row>
    <row r="124" spans="1:9" ht="27.95" customHeight="1" x14ac:dyDescent="0.25">
      <c r="A124" s="30">
        <f t="shared" si="14"/>
        <v>98</v>
      </c>
      <c r="B124" s="36" t="s">
        <v>232</v>
      </c>
      <c r="C124" s="81">
        <v>300</v>
      </c>
      <c r="D124" s="79">
        <v>15.2</v>
      </c>
      <c r="E124" s="79">
        <v>15.2</v>
      </c>
      <c r="F124" s="75">
        <f t="shared" si="18"/>
        <v>4560</v>
      </c>
      <c r="G124" s="75"/>
      <c r="H124" s="75">
        <v>864.35</v>
      </c>
      <c r="I124" s="75">
        <f t="shared" si="19"/>
        <v>5424.35</v>
      </c>
    </row>
    <row r="125" spans="1:9" ht="27.95" customHeight="1" x14ac:dyDescent="0.25">
      <c r="A125" s="30">
        <f t="shared" si="14"/>
        <v>99</v>
      </c>
      <c r="B125" s="36" t="s">
        <v>234</v>
      </c>
      <c r="C125" s="81">
        <v>300</v>
      </c>
      <c r="D125" s="30">
        <v>15.2</v>
      </c>
      <c r="E125" s="79">
        <v>15.2</v>
      </c>
      <c r="F125" s="75">
        <f t="shared" si="18"/>
        <v>4560</v>
      </c>
      <c r="G125" s="75"/>
      <c r="H125" s="75">
        <v>518.61</v>
      </c>
      <c r="I125" s="75">
        <f t="shared" si="19"/>
        <v>5078.6099999999997</v>
      </c>
    </row>
    <row r="126" spans="1:9" ht="27.95" customHeight="1" x14ac:dyDescent="0.25">
      <c r="A126" s="30">
        <f t="shared" si="14"/>
        <v>100</v>
      </c>
      <c r="B126" s="36" t="s">
        <v>236</v>
      </c>
      <c r="C126" s="81">
        <v>300</v>
      </c>
      <c r="D126" s="79">
        <v>15.2</v>
      </c>
      <c r="E126" s="79">
        <v>15.2</v>
      </c>
      <c r="F126" s="75">
        <f t="shared" si="18"/>
        <v>4560</v>
      </c>
      <c r="G126" s="75"/>
      <c r="H126" s="75">
        <v>0</v>
      </c>
      <c r="I126" s="75">
        <f t="shared" si="19"/>
        <v>4560</v>
      </c>
    </row>
    <row r="127" spans="1:9" ht="27.95" customHeight="1" x14ac:dyDescent="0.25">
      <c r="A127" s="30">
        <f t="shared" si="14"/>
        <v>101</v>
      </c>
      <c r="B127" s="36" t="s">
        <v>238</v>
      </c>
      <c r="C127" s="81">
        <v>280</v>
      </c>
      <c r="D127" s="79">
        <v>15.2</v>
      </c>
      <c r="E127" s="79">
        <v>15.2</v>
      </c>
      <c r="F127" s="75">
        <f t="shared" si="18"/>
        <v>4256</v>
      </c>
      <c r="G127" s="75"/>
      <c r="H127" s="75">
        <v>1037.22</v>
      </c>
      <c r="I127" s="75">
        <f t="shared" si="19"/>
        <v>5293.22</v>
      </c>
    </row>
    <row r="128" spans="1:9" ht="27.95" customHeight="1" x14ac:dyDescent="0.25">
      <c r="A128" s="30">
        <f t="shared" si="14"/>
        <v>102</v>
      </c>
      <c r="B128" s="36" t="s">
        <v>240</v>
      </c>
      <c r="C128" s="81">
        <v>280</v>
      </c>
      <c r="D128" s="79">
        <v>15.2</v>
      </c>
      <c r="E128" s="79">
        <v>15.2</v>
      </c>
      <c r="F128" s="75">
        <f t="shared" si="18"/>
        <v>4256</v>
      </c>
      <c r="G128" s="75"/>
      <c r="H128" s="25">
        <v>864.35</v>
      </c>
      <c r="I128" s="75">
        <f t="shared" si="19"/>
        <v>5120.3500000000004</v>
      </c>
    </row>
    <row r="129" spans="1:9" ht="27.95" customHeight="1" x14ac:dyDescent="0.25">
      <c r="A129" s="30">
        <f t="shared" si="14"/>
        <v>103</v>
      </c>
      <c r="B129" s="36" t="s">
        <v>242</v>
      </c>
      <c r="C129" s="81">
        <f>280</f>
        <v>280</v>
      </c>
      <c r="D129" s="79">
        <v>15.2</v>
      </c>
      <c r="E129" s="79">
        <v>15.2</v>
      </c>
      <c r="F129" s="75">
        <f t="shared" si="18"/>
        <v>4256</v>
      </c>
      <c r="G129" s="75"/>
      <c r="H129" s="75">
        <v>1037.22</v>
      </c>
      <c r="I129" s="75">
        <f t="shared" si="19"/>
        <v>5293.22</v>
      </c>
    </row>
    <row r="130" spans="1:9" ht="27.95" customHeight="1" x14ac:dyDescent="0.25">
      <c r="A130" s="30">
        <f t="shared" si="14"/>
        <v>104</v>
      </c>
      <c r="B130" s="36" t="s">
        <v>244</v>
      </c>
      <c r="C130" s="81">
        <v>280</v>
      </c>
      <c r="D130" s="79">
        <v>15.2</v>
      </c>
      <c r="E130" s="79">
        <v>15.2</v>
      </c>
      <c r="F130" s="75">
        <f t="shared" si="18"/>
        <v>4256</v>
      </c>
      <c r="G130" s="75"/>
      <c r="H130" s="75">
        <v>1037.22</v>
      </c>
      <c r="I130" s="75">
        <f t="shared" si="19"/>
        <v>5293.22</v>
      </c>
    </row>
    <row r="131" spans="1:9" ht="27.95" customHeight="1" x14ac:dyDescent="0.25">
      <c r="A131" s="30">
        <f t="shared" si="14"/>
        <v>105</v>
      </c>
      <c r="B131" s="36" t="s">
        <v>246</v>
      </c>
      <c r="C131" s="81">
        <f>280</f>
        <v>280</v>
      </c>
      <c r="D131" s="79">
        <v>15.2</v>
      </c>
      <c r="E131" s="79">
        <v>15.2</v>
      </c>
      <c r="F131" s="75">
        <f t="shared" si="18"/>
        <v>4256</v>
      </c>
      <c r="G131" s="75"/>
      <c r="H131" s="75">
        <v>518.61</v>
      </c>
      <c r="I131" s="75">
        <f t="shared" si="19"/>
        <v>4774.6099999999997</v>
      </c>
    </row>
    <row r="132" spans="1:9" ht="27.95" customHeight="1" x14ac:dyDescent="0.25">
      <c r="A132" s="30">
        <f t="shared" si="14"/>
        <v>106</v>
      </c>
      <c r="B132" s="36" t="s">
        <v>248</v>
      </c>
      <c r="C132" s="81">
        <v>280</v>
      </c>
      <c r="D132" s="30">
        <v>15.2</v>
      </c>
      <c r="E132" s="79">
        <v>15.2</v>
      </c>
      <c r="F132" s="75">
        <f t="shared" si="18"/>
        <v>4256</v>
      </c>
      <c r="G132" s="75"/>
      <c r="H132" s="75">
        <v>518.61</v>
      </c>
      <c r="I132" s="75">
        <f t="shared" si="19"/>
        <v>4774.6099999999997</v>
      </c>
    </row>
    <row r="133" spans="1:9" ht="27.95" customHeight="1" x14ac:dyDescent="0.25">
      <c r="A133" s="30">
        <f t="shared" si="14"/>
        <v>107</v>
      </c>
      <c r="B133" s="36" t="s">
        <v>250</v>
      </c>
      <c r="C133" s="81">
        <f>245.93*1.04</f>
        <v>255.7672</v>
      </c>
      <c r="D133" s="79">
        <v>15.2</v>
      </c>
      <c r="E133" s="79">
        <v>15.2</v>
      </c>
      <c r="F133" s="75">
        <f t="shared" si="18"/>
        <v>3887.6614399999999</v>
      </c>
      <c r="G133" s="75"/>
      <c r="H133" s="75">
        <v>691.48</v>
      </c>
      <c r="I133" s="75">
        <f t="shared" si="19"/>
        <v>4579.1414399999994</v>
      </c>
    </row>
    <row r="134" spans="1:9" ht="27.95" customHeight="1" x14ac:dyDescent="0.25">
      <c r="A134" s="30">
        <f t="shared" si="14"/>
        <v>108</v>
      </c>
      <c r="B134" s="36" t="s">
        <v>252</v>
      </c>
      <c r="C134" s="81">
        <v>280</v>
      </c>
      <c r="D134" s="79">
        <v>15.2</v>
      </c>
      <c r="E134" s="79">
        <v>15.2</v>
      </c>
      <c r="F134" s="75">
        <f t="shared" si="18"/>
        <v>4256</v>
      </c>
      <c r="G134" s="75"/>
      <c r="H134" s="75">
        <v>0</v>
      </c>
      <c r="I134" s="75">
        <f t="shared" si="19"/>
        <v>4256</v>
      </c>
    </row>
    <row r="135" spans="1:9" ht="27.95" customHeight="1" x14ac:dyDescent="0.25">
      <c r="A135" s="30">
        <f t="shared" si="14"/>
        <v>109</v>
      </c>
      <c r="B135" s="36" t="s">
        <v>254</v>
      </c>
      <c r="C135" s="81">
        <v>280</v>
      </c>
      <c r="D135" s="79">
        <v>15.2</v>
      </c>
      <c r="E135" s="79">
        <v>15.2</v>
      </c>
      <c r="F135" s="75">
        <f t="shared" si="18"/>
        <v>4256</v>
      </c>
      <c r="G135" s="75"/>
      <c r="H135" s="75">
        <v>1210.0899999999999</v>
      </c>
      <c r="I135" s="75">
        <f t="shared" si="19"/>
        <v>5466.09</v>
      </c>
    </row>
    <row r="136" spans="1:9" ht="27.95" customHeight="1" x14ac:dyDescent="0.25">
      <c r="A136" s="30">
        <f t="shared" si="14"/>
        <v>110</v>
      </c>
      <c r="B136" s="43" t="s">
        <v>256</v>
      </c>
      <c r="C136" s="81">
        <v>280</v>
      </c>
      <c r="D136" s="79">
        <v>15.2</v>
      </c>
      <c r="E136" s="79">
        <v>15.2</v>
      </c>
      <c r="F136" s="75">
        <f t="shared" si="18"/>
        <v>4256</v>
      </c>
      <c r="G136" s="75"/>
      <c r="H136" s="75">
        <v>1037.22</v>
      </c>
      <c r="I136" s="75">
        <f t="shared" si="19"/>
        <v>5293.22</v>
      </c>
    </row>
    <row r="137" spans="1:9" ht="27.95" customHeight="1" x14ac:dyDescent="0.25">
      <c r="A137" s="30">
        <f t="shared" si="14"/>
        <v>111</v>
      </c>
      <c r="B137" s="36" t="s">
        <v>259</v>
      </c>
      <c r="C137" s="81">
        <v>280</v>
      </c>
      <c r="D137" s="79">
        <v>15.2</v>
      </c>
      <c r="E137" s="79">
        <v>15.2</v>
      </c>
      <c r="F137" s="75">
        <f t="shared" si="18"/>
        <v>4256</v>
      </c>
      <c r="G137" s="75"/>
      <c r="H137" s="75">
        <v>518.61</v>
      </c>
      <c r="I137" s="75">
        <f t="shared" si="19"/>
        <v>4774.6099999999997</v>
      </c>
    </row>
    <row r="138" spans="1:9" ht="27.95" customHeight="1" x14ac:dyDescent="0.25">
      <c r="A138" s="30">
        <f t="shared" si="14"/>
        <v>112</v>
      </c>
      <c r="B138" s="36" t="s">
        <v>261</v>
      </c>
      <c r="C138" s="81">
        <v>280</v>
      </c>
      <c r="D138" s="79">
        <v>15.2</v>
      </c>
      <c r="E138" s="79">
        <v>15.2</v>
      </c>
      <c r="F138" s="75">
        <f t="shared" si="18"/>
        <v>4256</v>
      </c>
      <c r="G138" s="75"/>
      <c r="H138" s="75">
        <v>864.35</v>
      </c>
      <c r="I138" s="75">
        <f t="shared" si="19"/>
        <v>5120.3500000000004</v>
      </c>
    </row>
    <row r="139" spans="1:9" ht="27.95" customHeight="1" x14ac:dyDescent="0.25">
      <c r="A139" s="30">
        <f t="shared" si="14"/>
        <v>113</v>
      </c>
      <c r="B139" s="36" t="s">
        <v>320</v>
      </c>
      <c r="C139" s="81">
        <f>252*1.04</f>
        <v>262.08</v>
      </c>
      <c r="D139" s="79">
        <v>15.2</v>
      </c>
      <c r="E139" s="79">
        <v>15.2</v>
      </c>
      <c r="F139" s="75">
        <v>0</v>
      </c>
      <c r="G139" s="75"/>
      <c r="H139" s="75">
        <v>0</v>
      </c>
      <c r="I139" s="75">
        <f t="shared" si="19"/>
        <v>0</v>
      </c>
    </row>
    <row r="140" spans="1:9" ht="27.95" customHeight="1" x14ac:dyDescent="0.25">
      <c r="A140" s="30"/>
      <c r="B140" s="95" t="s">
        <v>262</v>
      </c>
      <c r="C140" s="81"/>
      <c r="D140" s="79"/>
      <c r="E140" s="79"/>
      <c r="F140" s="75"/>
      <c r="G140" s="75"/>
      <c r="H140" s="75"/>
      <c r="I140" s="75"/>
    </row>
    <row r="141" spans="1:9" ht="27" customHeight="1" x14ac:dyDescent="0.25">
      <c r="A141" s="30">
        <f>A139+1</f>
        <v>114</v>
      </c>
      <c r="B141" s="36" t="s">
        <v>264</v>
      </c>
      <c r="C141" s="81">
        <v>410</v>
      </c>
      <c r="D141" s="79">
        <v>15.2</v>
      </c>
      <c r="E141" s="79">
        <v>15.2</v>
      </c>
      <c r="F141" s="75">
        <f t="shared" ref="F141:F151" si="20">C141*D141</f>
        <v>6232</v>
      </c>
      <c r="G141" s="75"/>
      <c r="H141" s="75">
        <v>691.84</v>
      </c>
      <c r="I141" s="75">
        <f>F141+H141+G141</f>
        <v>6923.84</v>
      </c>
    </row>
    <row r="142" spans="1:9" ht="27.95" customHeight="1" x14ac:dyDescent="0.25">
      <c r="A142" s="30">
        <f t="shared" si="14"/>
        <v>115</v>
      </c>
      <c r="B142" s="36" t="s">
        <v>266</v>
      </c>
      <c r="C142" s="81">
        <f>317.58*1.04</f>
        <v>330.28320000000002</v>
      </c>
      <c r="D142" s="79">
        <v>15.2</v>
      </c>
      <c r="E142" s="79">
        <v>15.2</v>
      </c>
      <c r="F142" s="75">
        <f t="shared" si="20"/>
        <v>5020.3046400000003</v>
      </c>
      <c r="G142" s="75"/>
      <c r="H142" s="25">
        <v>864.35</v>
      </c>
      <c r="I142" s="75">
        <f t="shared" ref="I142:I151" si="21">F142+H142+G142</f>
        <v>5884.6546400000007</v>
      </c>
    </row>
    <row r="143" spans="1:9" ht="27.95" customHeight="1" x14ac:dyDescent="0.25">
      <c r="A143" s="30">
        <f t="shared" si="14"/>
        <v>116</v>
      </c>
      <c r="B143" s="43" t="s">
        <v>257</v>
      </c>
      <c r="C143" s="81">
        <f>251.87*1.04</f>
        <v>261.94479999999999</v>
      </c>
      <c r="D143" s="79">
        <v>15.2</v>
      </c>
      <c r="E143" s="79">
        <v>15.2</v>
      </c>
      <c r="F143" s="75">
        <f t="shared" si="20"/>
        <v>3981.5609599999998</v>
      </c>
      <c r="G143" s="75"/>
      <c r="H143" s="75">
        <v>0</v>
      </c>
      <c r="I143" s="75">
        <f t="shared" si="21"/>
        <v>3981.5609599999998</v>
      </c>
    </row>
    <row r="144" spans="1:9" ht="27.95" customHeight="1" x14ac:dyDescent="0.25">
      <c r="A144" s="30">
        <f t="shared" si="14"/>
        <v>117</v>
      </c>
      <c r="B144" s="36" t="s">
        <v>268</v>
      </c>
      <c r="C144" s="81">
        <f>335.13*1.04</f>
        <v>348.53520000000003</v>
      </c>
      <c r="D144" s="79">
        <v>15.2</v>
      </c>
      <c r="E144" s="79">
        <v>15.2</v>
      </c>
      <c r="F144" s="75">
        <f t="shared" si="20"/>
        <v>5297.7350400000005</v>
      </c>
      <c r="G144" s="75"/>
      <c r="H144" s="75">
        <v>1037.22</v>
      </c>
      <c r="I144" s="75">
        <f t="shared" si="21"/>
        <v>6334.9550400000007</v>
      </c>
    </row>
    <row r="145" spans="1:11" ht="27.95" customHeight="1" x14ac:dyDescent="0.25">
      <c r="A145" s="30">
        <f t="shared" si="14"/>
        <v>118</v>
      </c>
      <c r="B145" s="36" t="s">
        <v>270</v>
      </c>
      <c r="C145" s="81">
        <f>335.13*1.04</f>
        <v>348.53520000000003</v>
      </c>
      <c r="D145" s="79">
        <v>15.2</v>
      </c>
      <c r="E145" s="79">
        <v>15.2</v>
      </c>
      <c r="F145" s="75">
        <f t="shared" si="20"/>
        <v>5297.7350400000005</v>
      </c>
      <c r="G145" s="75"/>
      <c r="H145" s="75">
        <v>518.61</v>
      </c>
      <c r="I145" s="75">
        <f t="shared" si="21"/>
        <v>5816.3450400000002</v>
      </c>
    </row>
    <row r="146" spans="1:11" ht="27.95" customHeight="1" x14ac:dyDescent="0.25">
      <c r="A146" s="30">
        <f t="shared" si="14"/>
        <v>119</v>
      </c>
      <c r="B146" s="43" t="s">
        <v>272</v>
      </c>
      <c r="C146" s="81">
        <f>335.13*1.04</f>
        <v>348.53520000000003</v>
      </c>
      <c r="D146" s="67">
        <v>15.2</v>
      </c>
      <c r="E146" s="79">
        <v>15.2</v>
      </c>
      <c r="F146" s="75">
        <f t="shared" si="20"/>
        <v>5297.7350400000005</v>
      </c>
      <c r="G146" s="75"/>
      <c r="H146" s="25">
        <v>518.61</v>
      </c>
      <c r="I146" s="75">
        <f t="shared" si="21"/>
        <v>5816.3450400000002</v>
      </c>
    </row>
    <row r="147" spans="1:11" ht="27.95" customHeight="1" x14ac:dyDescent="0.25">
      <c r="A147" s="30">
        <f t="shared" si="14"/>
        <v>120</v>
      </c>
      <c r="B147" s="43" t="s">
        <v>274</v>
      </c>
      <c r="C147" s="81">
        <f>301.93*1.04</f>
        <v>314.00720000000001</v>
      </c>
      <c r="D147" s="67">
        <v>15.2</v>
      </c>
      <c r="E147" s="79">
        <v>15.2</v>
      </c>
      <c r="F147" s="75">
        <f t="shared" si="20"/>
        <v>4772.9094400000004</v>
      </c>
      <c r="G147" s="75"/>
      <c r="H147" s="75">
        <v>0</v>
      </c>
      <c r="I147" s="75">
        <f t="shared" si="21"/>
        <v>4772.9094400000004</v>
      </c>
    </row>
    <row r="148" spans="1:11" ht="27.95" customHeight="1" x14ac:dyDescent="0.25">
      <c r="A148" s="30">
        <f t="shared" si="14"/>
        <v>121</v>
      </c>
      <c r="B148" s="36" t="s">
        <v>276</v>
      </c>
      <c r="C148" s="81">
        <f>261.98*1.04</f>
        <v>272.45920000000001</v>
      </c>
      <c r="D148" s="79">
        <v>15.2</v>
      </c>
      <c r="E148" s="79">
        <v>15.2</v>
      </c>
      <c r="F148" s="75">
        <f t="shared" si="20"/>
        <v>4141.3798399999996</v>
      </c>
      <c r="G148" s="75"/>
      <c r="H148" s="75">
        <v>1037.22</v>
      </c>
      <c r="I148" s="75">
        <f t="shared" si="21"/>
        <v>5178.5998399999999</v>
      </c>
    </row>
    <row r="149" spans="1:11" ht="27.95" customHeight="1" x14ac:dyDescent="0.25">
      <c r="A149" s="30">
        <f t="shared" si="14"/>
        <v>122</v>
      </c>
      <c r="B149" s="43" t="s">
        <v>278</v>
      </c>
      <c r="C149" s="81">
        <f>261.98*1.04</f>
        <v>272.45920000000001</v>
      </c>
      <c r="D149" s="79">
        <v>15.2</v>
      </c>
      <c r="E149" s="79">
        <v>15.2</v>
      </c>
      <c r="F149" s="66">
        <f t="shared" si="20"/>
        <v>4141.3798399999996</v>
      </c>
      <c r="G149" s="66"/>
      <c r="H149" s="75">
        <v>691.48</v>
      </c>
      <c r="I149" s="75">
        <f t="shared" si="21"/>
        <v>4832.8598399999992</v>
      </c>
    </row>
    <row r="150" spans="1:11" ht="27.95" customHeight="1" x14ac:dyDescent="0.25">
      <c r="A150" s="30">
        <f t="shared" si="14"/>
        <v>123</v>
      </c>
      <c r="B150" s="43" t="s">
        <v>322</v>
      </c>
      <c r="C150" s="81">
        <v>237.12</v>
      </c>
      <c r="D150" s="79">
        <v>15.2</v>
      </c>
      <c r="E150" s="79">
        <v>15.2</v>
      </c>
      <c r="F150" s="66">
        <f t="shared" si="20"/>
        <v>3604.2239999999997</v>
      </c>
      <c r="G150" s="66"/>
      <c r="H150" s="75"/>
      <c r="I150" s="75">
        <f t="shared" si="21"/>
        <v>3604.2239999999997</v>
      </c>
    </row>
    <row r="151" spans="1:11" ht="27.95" customHeight="1" x14ac:dyDescent="0.25">
      <c r="A151" s="30">
        <f t="shared" si="14"/>
        <v>124</v>
      </c>
      <c r="B151" s="43" t="s">
        <v>323</v>
      </c>
      <c r="C151" s="81">
        <v>314.08</v>
      </c>
      <c r="D151" s="79">
        <v>15.2</v>
      </c>
      <c r="E151" s="79">
        <v>15.2</v>
      </c>
      <c r="F151" s="66">
        <f t="shared" si="20"/>
        <v>4774.0159999999996</v>
      </c>
      <c r="G151" s="66"/>
      <c r="H151" s="75"/>
      <c r="I151" s="75">
        <f t="shared" si="21"/>
        <v>4774.0159999999996</v>
      </c>
    </row>
    <row r="152" spans="1:11" ht="27.95" customHeight="1" x14ac:dyDescent="0.25">
      <c r="A152" s="30"/>
      <c r="B152" s="23" t="s">
        <v>279</v>
      </c>
      <c r="C152" s="81"/>
      <c r="D152" s="79"/>
      <c r="E152" s="79"/>
      <c r="F152" s="75"/>
      <c r="G152" s="75"/>
      <c r="H152" s="75"/>
      <c r="I152" s="75"/>
    </row>
    <row r="153" spans="1:11" ht="27.95" customHeight="1" x14ac:dyDescent="0.25">
      <c r="A153" s="30">
        <f>A151+1</f>
        <v>125</v>
      </c>
      <c r="B153" s="59" t="s">
        <v>285</v>
      </c>
      <c r="C153" s="81">
        <f>400*1.04</f>
        <v>416</v>
      </c>
      <c r="D153" s="30">
        <v>15.2</v>
      </c>
      <c r="E153" s="79">
        <v>15.2</v>
      </c>
      <c r="F153" s="75">
        <f>C153*D153</f>
        <v>6323.2</v>
      </c>
      <c r="G153" s="75"/>
      <c r="H153" s="75">
        <v>0</v>
      </c>
      <c r="I153" s="75">
        <f>F153+H153+G153</f>
        <v>6323.2</v>
      </c>
    </row>
    <row r="154" spans="1:11" ht="27.95" customHeight="1" x14ac:dyDescent="0.25">
      <c r="A154" s="30">
        <v>126</v>
      </c>
      <c r="B154" s="36" t="s">
        <v>281</v>
      </c>
      <c r="C154" s="81">
        <v>410</v>
      </c>
      <c r="D154" s="79">
        <v>15.2</v>
      </c>
      <c r="E154" s="79">
        <v>15.2</v>
      </c>
      <c r="F154" s="75">
        <f>C154*D154</f>
        <v>6232</v>
      </c>
      <c r="G154" s="75"/>
      <c r="H154" s="75">
        <v>0</v>
      </c>
      <c r="I154" s="75">
        <f>F154+H154+G154</f>
        <v>6232</v>
      </c>
    </row>
    <row r="155" spans="1:11" ht="27.95" customHeight="1" x14ac:dyDescent="0.25">
      <c r="A155" s="30">
        <f>A154+1</f>
        <v>127</v>
      </c>
      <c r="B155" s="31" t="s">
        <v>64</v>
      </c>
      <c r="C155" s="81">
        <f>400*1.04</f>
        <v>416</v>
      </c>
      <c r="D155" s="79">
        <v>15.2</v>
      </c>
      <c r="E155" s="79">
        <v>15.2</v>
      </c>
      <c r="F155" s="75">
        <f>C155*D155</f>
        <v>6323.2</v>
      </c>
      <c r="G155" s="75">
        <v>250</v>
      </c>
      <c r="H155" s="75">
        <v>1037.22</v>
      </c>
      <c r="I155" s="75">
        <f>F155+H155+G155</f>
        <v>7610.42</v>
      </c>
      <c r="J155" s="46"/>
      <c r="K155" s="47"/>
    </row>
    <row r="156" spans="1:11" ht="27.95" customHeight="1" x14ac:dyDescent="0.25">
      <c r="A156" s="30">
        <f>A155+1</f>
        <v>128</v>
      </c>
      <c r="B156" s="31" t="s">
        <v>82</v>
      </c>
      <c r="C156" s="32">
        <f>400.07*1.04</f>
        <v>416.07280000000003</v>
      </c>
      <c r="D156" s="79">
        <v>15.2</v>
      </c>
      <c r="E156" s="79">
        <v>15.2</v>
      </c>
      <c r="F156" s="83">
        <f>C156*D156</f>
        <v>6324.30656</v>
      </c>
      <c r="G156" s="83">
        <v>250</v>
      </c>
      <c r="H156" s="75">
        <v>864.35</v>
      </c>
      <c r="I156" s="75">
        <f>F156+H156+G156</f>
        <v>7438.6565600000004</v>
      </c>
    </row>
    <row r="157" spans="1:11" ht="27.95" customHeight="1" x14ac:dyDescent="0.25">
      <c r="A157" s="30"/>
      <c r="B157" s="23" t="s">
        <v>286</v>
      </c>
      <c r="C157" s="81"/>
      <c r="D157" s="79"/>
      <c r="E157" s="79"/>
      <c r="F157" s="75"/>
      <c r="G157" s="75"/>
      <c r="H157" s="75"/>
      <c r="I157" s="75"/>
    </row>
    <row r="158" spans="1:11" ht="27.95" customHeight="1" x14ac:dyDescent="0.25">
      <c r="A158" s="30">
        <f>A156+1</f>
        <v>129</v>
      </c>
      <c r="B158" s="36" t="s">
        <v>288</v>
      </c>
      <c r="C158" s="81">
        <f>383.88*1.04</f>
        <v>399.23520000000002</v>
      </c>
      <c r="D158" s="79">
        <v>15.2</v>
      </c>
      <c r="E158" s="79">
        <v>15.2</v>
      </c>
      <c r="F158" s="75">
        <f>C158*D158</f>
        <v>6068.3750399999999</v>
      </c>
      <c r="G158" s="75"/>
      <c r="H158" s="75">
        <v>864.35</v>
      </c>
      <c r="I158" s="75">
        <f>F158+H158+G158</f>
        <v>6932.7250400000003</v>
      </c>
    </row>
    <row r="159" spans="1:11" ht="27.95" customHeight="1" x14ac:dyDescent="0.25">
      <c r="A159" s="30">
        <f>A158+1</f>
        <v>130</v>
      </c>
      <c r="B159" s="36" t="s">
        <v>290</v>
      </c>
      <c r="C159" s="81">
        <f>263.16*1.04</f>
        <v>273.68640000000005</v>
      </c>
      <c r="D159" s="79">
        <v>15.2</v>
      </c>
      <c r="E159" s="79">
        <v>15.2</v>
      </c>
      <c r="F159" s="75">
        <f>C159*D159</f>
        <v>4160.0332800000006</v>
      </c>
      <c r="G159" s="75"/>
      <c r="H159" s="75">
        <v>0</v>
      </c>
      <c r="I159" s="75">
        <f>F159+H159+G159</f>
        <v>4160.0332800000006</v>
      </c>
    </row>
    <row r="160" spans="1:11" ht="27.95" customHeight="1" x14ac:dyDescent="0.25">
      <c r="A160" s="30">
        <f>A159+1</f>
        <v>131</v>
      </c>
      <c r="B160" s="43" t="s">
        <v>292</v>
      </c>
      <c r="C160" s="81">
        <f>174.49*1.04</f>
        <v>181.46960000000001</v>
      </c>
      <c r="D160" s="79">
        <v>15.2</v>
      </c>
      <c r="E160" s="79">
        <v>15.2</v>
      </c>
      <c r="F160" s="75">
        <f>C160*D160</f>
        <v>2758.3379199999999</v>
      </c>
      <c r="G160" s="75"/>
      <c r="H160" s="75">
        <v>0</v>
      </c>
      <c r="I160" s="75">
        <f>F160+H160+G160</f>
        <v>2758.3379199999999</v>
      </c>
    </row>
    <row r="161" spans="1:20" ht="27.95" customHeight="1" x14ac:dyDescent="0.25">
      <c r="A161" s="30"/>
      <c r="B161" s="64" t="s">
        <v>293</v>
      </c>
      <c r="C161" s="81"/>
      <c r="D161" s="79"/>
      <c r="E161" s="79"/>
      <c r="F161" s="75"/>
      <c r="G161" s="75"/>
      <c r="H161" s="75"/>
      <c r="I161" s="75"/>
    </row>
    <row r="162" spans="1:20" ht="27.95" customHeight="1" x14ac:dyDescent="0.25">
      <c r="A162" s="30">
        <f>A160+1</f>
        <v>132</v>
      </c>
      <c r="B162" s="43" t="s">
        <v>295</v>
      </c>
      <c r="C162" s="81">
        <v>388</v>
      </c>
      <c r="D162" s="79">
        <v>15.2</v>
      </c>
      <c r="E162" s="79">
        <v>15.2</v>
      </c>
      <c r="F162" s="75">
        <f>C162*D162</f>
        <v>5897.5999999999995</v>
      </c>
      <c r="G162" s="75"/>
      <c r="H162" s="75">
        <v>0</v>
      </c>
      <c r="I162" s="75">
        <f>F162+H162+G162</f>
        <v>5897.5999999999995</v>
      </c>
    </row>
    <row r="163" spans="1:20" ht="27.95" customHeight="1" x14ac:dyDescent="0.25">
      <c r="A163" s="30"/>
      <c r="B163" s="64" t="s">
        <v>296</v>
      </c>
      <c r="C163" s="81"/>
      <c r="D163" s="79"/>
      <c r="E163" s="79"/>
      <c r="F163" s="75"/>
      <c r="G163" s="75"/>
      <c r="H163" s="75"/>
      <c r="I163" s="75"/>
    </row>
    <row r="164" spans="1:20" ht="27.95" customHeight="1" x14ac:dyDescent="0.25">
      <c r="A164" s="30">
        <f>A162+1</f>
        <v>133</v>
      </c>
      <c r="B164" s="43" t="s">
        <v>297</v>
      </c>
      <c r="C164" s="81">
        <v>388</v>
      </c>
      <c r="D164" s="79">
        <v>15.2</v>
      </c>
      <c r="E164" s="79">
        <v>15.2</v>
      </c>
      <c r="F164" s="75">
        <f>C164*D164</f>
        <v>5897.5999999999995</v>
      </c>
      <c r="G164" s="75"/>
      <c r="H164" s="75">
        <v>0</v>
      </c>
      <c r="I164" s="75">
        <f>F164+H164+G164</f>
        <v>5897.5999999999995</v>
      </c>
    </row>
    <row r="165" spans="1:20" ht="27.95" customHeight="1" x14ac:dyDescent="0.25">
      <c r="A165" s="30"/>
      <c r="B165" s="64" t="s">
        <v>298</v>
      </c>
      <c r="C165" s="81"/>
      <c r="D165" s="79"/>
      <c r="E165" s="79"/>
      <c r="F165" s="75"/>
      <c r="G165" s="75"/>
      <c r="H165" s="75"/>
      <c r="I165" s="75"/>
    </row>
    <row r="166" spans="1:20" ht="27.95" customHeight="1" x14ac:dyDescent="0.25">
      <c r="A166" s="30">
        <f>A164+1</f>
        <v>134</v>
      </c>
      <c r="B166" s="43" t="s">
        <v>300</v>
      </c>
      <c r="C166" s="81">
        <v>388</v>
      </c>
      <c r="D166" s="79">
        <v>15.2</v>
      </c>
      <c r="E166" s="79">
        <v>15.2</v>
      </c>
      <c r="F166" s="75">
        <f>C166*D166</f>
        <v>5897.5999999999995</v>
      </c>
      <c r="G166" s="75"/>
      <c r="H166" s="75">
        <v>0</v>
      </c>
      <c r="I166" s="75">
        <f>F166+H166+G166</f>
        <v>5897.5999999999995</v>
      </c>
    </row>
    <row r="167" spans="1:20" ht="21.75" customHeight="1" x14ac:dyDescent="0.3">
      <c r="A167" s="65"/>
      <c r="B167" s="91" t="s">
        <v>313</v>
      </c>
      <c r="C167" s="81"/>
      <c r="D167" s="79"/>
      <c r="E167" s="79"/>
      <c r="F167" s="75"/>
      <c r="G167" s="75"/>
      <c r="H167" s="75"/>
      <c r="I167" s="75"/>
    </row>
    <row r="168" spans="1:20" ht="21.75" customHeight="1" x14ac:dyDescent="0.3">
      <c r="A168" s="65">
        <f>A166+1</f>
        <v>135</v>
      </c>
      <c r="B168" s="1" t="s">
        <v>315</v>
      </c>
      <c r="C168" s="81">
        <v>410</v>
      </c>
      <c r="D168" s="79">
        <v>15.2</v>
      </c>
      <c r="E168" s="79">
        <v>15.2</v>
      </c>
      <c r="F168" s="75">
        <f>C168*E168</f>
        <v>6232</v>
      </c>
      <c r="G168" s="75"/>
      <c r="H168" s="75"/>
      <c r="I168" s="75">
        <f>F168+H168+G168</f>
        <v>6232</v>
      </c>
    </row>
    <row r="169" spans="1:20" ht="27.95" customHeight="1" x14ac:dyDescent="0.25">
      <c r="A169" s="22"/>
      <c r="B169" s="1"/>
      <c r="C169" s="66"/>
      <c r="D169" s="67"/>
      <c r="E169" s="67"/>
    </row>
    <row r="170" spans="1:20" ht="27.95" customHeight="1" x14ac:dyDescent="0.25">
      <c r="A170" s="30"/>
      <c r="B170" s="1"/>
      <c r="C170" s="81"/>
      <c r="D170" s="67"/>
      <c r="E170" s="67"/>
      <c r="F170" s="66" t="s">
        <v>0</v>
      </c>
      <c r="G170" s="66"/>
      <c r="H170" s="66"/>
      <c r="I170" s="75"/>
      <c r="J170" s="83"/>
      <c r="K170" s="75"/>
      <c r="L170" s="75"/>
      <c r="M170" s="75"/>
      <c r="N170" s="75"/>
      <c r="O170" s="75"/>
      <c r="P170" s="75"/>
      <c r="Q170" s="75"/>
      <c r="R170" s="46"/>
      <c r="S170" s="46"/>
      <c r="T170" s="86"/>
    </row>
    <row r="171" spans="1:20" ht="17.25" customHeight="1" x14ac:dyDescent="0.25">
      <c r="A171" s="30"/>
      <c r="B171" s="43"/>
      <c r="C171" s="81"/>
      <c r="D171" s="67"/>
      <c r="E171" s="67"/>
      <c r="F171" s="66"/>
      <c r="G171" s="66"/>
      <c r="H171" s="66"/>
      <c r="I171" s="75"/>
      <c r="J171" s="83"/>
      <c r="K171" s="75"/>
      <c r="L171" s="75"/>
      <c r="M171" s="75"/>
      <c r="N171" s="75"/>
      <c r="O171" s="75"/>
      <c r="P171" s="75"/>
      <c r="Q171" s="75"/>
      <c r="R171" s="46"/>
      <c r="S171" s="46"/>
      <c r="T171" s="86" t="s">
        <v>0</v>
      </c>
    </row>
    <row r="172" spans="1:20" ht="18" customHeight="1" x14ac:dyDescent="0.25">
      <c r="A172" s="89"/>
      <c r="B172" s="89"/>
      <c r="C172" s="89"/>
      <c r="D172" s="90"/>
      <c r="E172" s="90"/>
    </row>
    <row r="173" spans="1:20" ht="17.25" x14ac:dyDescent="0.25">
      <c r="A173" s="48"/>
      <c r="B173" s="48"/>
      <c r="C173" s="48"/>
      <c r="D173" s="48"/>
      <c r="E173" s="72"/>
    </row>
    <row r="174" spans="1:20" ht="17.25" x14ac:dyDescent="0.25">
      <c r="A174" s="48"/>
      <c r="B174" s="48"/>
      <c r="C174" s="48"/>
      <c r="D174" s="48"/>
      <c r="E174" s="48"/>
    </row>
    <row r="175" spans="1:20" ht="17.25" x14ac:dyDescent="0.25">
      <c r="A175" s="48"/>
      <c r="B175" s="48"/>
      <c r="C175" s="48"/>
      <c r="D175" s="48"/>
      <c r="E175" s="48"/>
    </row>
    <row r="176" spans="1:20" ht="17.25" x14ac:dyDescent="0.3">
      <c r="A176" s="39"/>
      <c r="B176" s="39"/>
      <c r="C176" s="39"/>
      <c r="D176" s="39"/>
      <c r="E176" s="39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19" x14ac:dyDescent="0.25">
      <c r="B193" s="1"/>
    </row>
    <row r="194" spans="2:19" x14ac:dyDescent="0.25">
      <c r="B194" s="1"/>
    </row>
    <row r="198" spans="2:19" x14ac:dyDescent="0.25">
      <c r="F198" s="1" t="s">
        <v>0</v>
      </c>
    </row>
    <row r="199" spans="2:19" x14ac:dyDescent="0.25">
      <c r="S199" s="1" t="s">
        <v>0</v>
      </c>
    </row>
    <row r="203" spans="2:19" x14ac:dyDescent="0.25">
      <c r="R203" s="1" t="s">
        <v>0</v>
      </c>
    </row>
    <row r="214" spans="2:2" x14ac:dyDescent="0.25">
      <c r="B214" s="2" t="s">
        <v>0</v>
      </c>
    </row>
  </sheetData>
  <sheetProtection algorithmName="SHA-512" hashValue="Vnow+cQyeyX51BRYLRQGCO+9qsU3CeK/ECvHaj7OfUuzB9nwfQqLl/DY0mM/wn/oy+F3rPo2tckowy8EehmTaA==" saltValue="DL3rTd4GYD/RkDt7xPRbqg==" spinCount="100000" sheet="1" objects="1" scenarios="1"/>
  <mergeCells count="10">
    <mergeCell ref="A7:A9"/>
    <mergeCell ref="B7:B9"/>
    <mergeCell ref="C7:C9"/>
    <mergeCell ref="I7:I9"/>
    <mergeCell ref="C2:R2"/>
    <mergeCell ref="C6:F6"/>
    <mergeCell ref="D7:D9"/>
    <mergeCell ref="E7:E9"/>
    <mergeCell ref="F7:F9"/>
    <mergeCell ref="G7:H8"/>
  </mergeCells>
  <pageMargins left="0.70866141732283461" right="0.70866141732283461" top="0.74803149606299213" bottom="0.74803149606299213" header="0.31496062992125984" footer="0.31496062992125984"/>
  <pageSetup paperSize="129" scale="59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AA04C-69BC-440F-9ADD-AA3CF2213BB3}">
  <sheetPr>
    <pageSetUpPr fitToPage="1"/>
  </sheetPr>
  <dimension ref="A1:J193"/>
  <sheetViews>
    <sheetView workbookViewId="0">
      <selection activeCell="J12" sqref="J12"/>
    </sheetView>
  </sheetViews>
  <sheetFormatPr baseColWidth="10" defaultColWidth="12.7109375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2.28515625" style="1" customWidth="1"/>
    <col min="5" max="5" width="9.5703125" style="1" customWidth="1"/>
    <col min="6" max="7" width="14.85546875" style="1" customWidth="1"/>
    <col min="8" max="8" width="14.28515625" style="1" customWidth="1"/>
    <col min="9" max="16384" width="12.7109375" style="1"/>
  </cols>
  <sheetData>
    <row r="1" spans="1:8" x14ac:dyDescent="0.25">
      <c r="B1" s="2" t="s">
        <v>0</v>
      </c>
    </row>
    <row r="2" spans="1:8" x14ac:dyDescent="0.25">
      <c r="A2" s="3" t="s">
        <v>0</v>
      </c>
      <c r="C2" s="124" t="s">
        <v>1</v>
      </c>
      <c r="D2" s="124"/>
      <c r="E2" s="124"/>
      <c r="F2" s="124"/>
      <c r="G2" s="124"/>
      <c r="H2" s="124"/>
    </row>
    <row r="3" spans="1:8" x14ac:dyDescent="0.25">
      <c r="A3" s="4" t="s">
        <v>0</v>
      </c>
      <c r="B3" s="5" t="s">
        <v>0</v>
      </c>
      <c r="C3" s="6"/>
      <c r="D3" s="7"/>
    </row>
    <row r="4" spans="1:8" x14ac:dyDescent="0.25">
      <c r="A4" s="4" t="s">
        <v>0</v>
      </c>
      <c r="B4" s="5"/>
      <c r="C4" s="14"/>
      <c r="D4" s="7"/>
      <c r="E4" s="15"/>
    </row>
    <row r="5" spans="1:8" x14ac:dyDescent="0.25">
      <c r="A5" s="4"/>
      <c r="B5" s="5"/>
      <c r="C5" s="16"/>
      <c r="D5" s="7"/>
    </row>
    <row r="6" spans="1:8" x14ac:dyDescent="0.25">
      <c r="A6" s="17"/>
      <c r="B6" s="18"/>
      <c r="C6" s="107" t="s">
        <v>7</v>
      </c>
      <c r="D6" s="108"/>
      <c r="E6" s="108"/>
      <c r="F6" s="109"/>
      <c r="G6" s="19"/>
      <c r="H6" s="20"/>
    </row>
    <row r="7" spans="1:8" ht="15.75" customHeight="1" x14ac:dyDescent="0.25">
      <c r="A7" s="125" t="s">
        <v>8</v>
      </c>
      <c r="B7" s="111" t="s">
        <v>10</v>
      </c>
      <c r="C7" s="114" t="s">
        <v>11</v>
      </c>
      <c r="D7" s="121" t="s">
        <v>14</v>
      </c>
      <c r="E7" s="121" t="s">
        <v>15</v>
      </c>
      <c r="F7" s="118" t="s">
        <v>16</v>
      </c>
      <c r="G7" s="131" t="s">
        <v>17</v>
      </c>
      <c r="H7" s="118" t="s">
        <v>18</v>
      </c>
    </row>
    <row r="8" spans="1:8" x14ac:dyDescent="0.25">
      <c r="A8" s="110"/>
      <c r="B8" s="112"/>
      <c r="C8" s="115"/>
      <c r="D8" s="122"/>
      <c r="E8" s="122"/>
      <c r="F8" s="119"/>
      <c r="G8" s="137"/>
      <c r="H8" s="119"/>
    </row>
    <row r="9" spans="1:8" x14ac:dyDescent="0.25">
      <c r="A9" s="110"/>
      <c r="B9" s="113"/>
      <c r="C9" s="116"/>
      <c r="D9" s="123"/>
      <c r="E9" s="123"/>
      <c r="F9" s="120"/>
      <c r="G9" s="21" t="s">
        <v>19</v>
      </c>
      <c r="H9" s="120"/>
    </row>
    <row r="10" spans="1:8" ht="27.95" customHeight="1" x14ac:dyDescent="0.25">
      <c r="A10" s="22"/>
      <c r="B10" s="99" t="s">
        <v>20</v>
      </c>
      <c r="C10" s="78"/>
      <c r="D10" s="79"/>
      <c r="E10" s="79"/>
      <c r="F10" s="75"/>
      <c r="G10" s="75"/>
      <c r="H10" s="80"/>
    </row>
    <row r="11" spans="1:8" ht="27.95" customHeight="1" x14ac:dyDescent="0.25">
      <c r="A11" s="30">
        <v>1</v>
      </c>
      <c r="B11" s="36" t="s">
        <v>22</v>
      </c>
      <c r="C11" s="81">
        <v>940</v>
      </c>
      <c r="D11" s="79">
        <v>15.2</v>
      </c>
      <c r="E11" s="79">
        <v>15.2</v>
      </c>
      <c r="F11" s="75">
        <f>C11*E11</f>
        <v>14288</v>
      </c>
      <c r="G11" s="75">
        <v>100</v>
      </c>
      <c r="H11" s="75">
        <f>SUM(F11:G11)</f>
        <v>14388</v>
      </c>
    </row>
    <row r="12" spans="1:8" ht="27.95" customHeight="1" x14ac:dyDescent="0.25">
      <c r="A12" s="30"/>
      <c r="B12" s="99" t="s">
        <v>23</v>
      </c>
      <c r="C12" s="81"/>
      <c r="D12" s="79"/>
      <c r="E12" s="79"/>
      <c r="F12" s="75"/>
      <c r="G12" s="75"/>
      <c r="H12" s="75"/>
    </row>
    <row r="13" spans="1:8" ht="27.95" customHeight="1" x14ac:dyDescent="0.25">
      <c r="A13" s="30">
        <v>2</v>
      </c>
      <c r="B13" s="36" t="s">
        <v>24</v>
      </c>
      <c r="C13" s="81">
        <v>810</v>
      </c>
      <c r="D13" s="79">
        <v>15.2</v>
      </c>
      <c r="E13" s="79">
        <v>15.2</v>
      </c>
      <c r="F13" s="75">
        <f>C13*E13</f>
        <v>12312</v>
      </c>
      <c r="G13" s="75">
        <v>100</v>
      </c>
      <c r="H13" s="75">
        <f>SUM(F13:G13)</f>
        <v>12412</v>
      </c>
    </row>
    <row r="14" spans="1:8" ht="27.95" customHeight="1" x14ac:dyDescent="0.25">
      <c r="A14" s="30">
        <f>A13+1</f>
        <v>3</v>
      </c>
      <c r="B14" s="36" t="s">
        <v>26</v>
      </c>
      <c r="C14" s="81">
        <v>493.31</v>
      </c>
      <c r="D14" s="79">
        <v>15.2</v>
      </c>
      <c r="E14" s="79">
        <v>15.2</v>
      </c>
      <c r="F14" s="75">
        <f>(C14*E14)</f>
        <v>7498.3119999999999</v>
      </c>
      <c r="G14" s="75">
        <v>100</v>
      </c>
      <c r="H14" s="75">
        <f>SUM(F14:G14)</f>
        <v>7598.3119999999999</v>
      </c>
    </row>
    <row r="15" spans="1:8" ht="27.95" customHeight="1" x14ac:dyDescent="0.25">
      <c r="A15" s="30">
        <f>A14+1</f>
        <v>4</v>
      </c>
      <c r="B15" s="36" t="s">
        <v>28</v>
      </c>
      <c r="C15" s="81">
        <f>402.28*1.04</f>
        <v>418.37119999999999</v>
      </c>
      <c r="D15" s="79">
        <v>15.2</v>
      </c>
      <c r="E15" s="79">
        <v>15.2</v>
      </c>
      <c r="F15" s="75">
        <f>C15*D15</f>
        <v>6359.2422399999996</v>
      </c>
      <c r="G15" s="75">
        <v>100</v>
      </c>
      <c r="H15" s="75">
        <f>SUM(F15:G15)</f>
        <v>6459.2422399999996</v>
      </c>
    </row>
    <row r="16" spans="1:8" ht="27.95" customHeight="1" x14ac:dyDescent="0.25">
      <c r="A16" s="30">
        <f>A15+1</f>
        <v>5</v>
      </c>
      <c r="B16" s="36" t="s">
        <v>30</v>
      </c>
      <c r="C16" s="81">
        <f>336.47*1.04</f>
        <v>349.92880000000002</v>
      </c>
      <c r="D16" s="79">
        <v>15.2</v>
      </c>
      <c r="E16" s="79">
        <v>15.2</v>
      </c>
      <c r="F16" s="75">
        <f>C16*D16</f>
        <v>5318.9177600000003</v>
      </c>
      <c r="G16" s="75">
        <v>100</v>
      </c>
      <c r="H16" s="75">
        <f>SUM(F16:G16)</f>
        <v>5418.9177600000003</v>
      </c>
    </row>
    <row r="17" spans="1:8" ht="27.95" customHeight="1" x14ac:dyDescent="0.25">
      <c r="A17" s="30">
        <f>A16+1</f>
        <v>6</v>
      </c>
      <c r="B17" s="36" t="s">
        <v>32</v>
      </c>
      <c r="C17" s="81">
        <f>319.39*1.04</f>
        <v>332.16559999999998</v>
      </c>
      <c r="D17" s="79">
        <v>15.2</v>
      </c>
      <c r="E17" s="79">
        <v>15.2</v>
      </c>
      <c r="F17" s="75">
        <f>C17*D17</f>
        <v>5048.9171199999992</v>
      </c>
      <c r="G17" s="75">
        <v>100</v>
      </c>
      <c r="H17" s="75">
        <f>SUM(F17:G17)</f>
        <v>5148.9171199999992</v>
      </c>
    </row>
    <row r="18" spans="1:8" ht="27.95" customHeight="1" x14ac:dyDescent="0.25">
      <c r="A18" s="30"/>
      <c r="B18" s="99" t="s">
        <v>33</v>
      </c>
      <c r="C18" s="81"/>
      <c r="D18" s="79"/>
      <c r="E18" s="79"/>
      <c r="F18" s="75"/>
      <c r="G18" s="75"/>
      <c r="H18" s="75"/>
    </row>
    <row r="19" spans="1:8" ht="21" customHeight="1" x14ac:dyDescent="0.3">
      <c r="A19" s="38">
        <v>7</v>
      </c>
      <c r="B19" s="82" t="s">
        <v>35</v>
      </c>
      <c r="C19" s="81">
        <v>570</v>
      </c>
      <c r="D19" s="79">
        <v>15.2</v>
      </c>
      <c r="E19" s="79">
        <v>15.2</v>
      </c>
      <c r="F19" s="75">
        <f>C19*D19</f>
        <v>8664</v>
      </c>
      <c r="G19" s="75">
        <v>100</v>
      </c>
      <c r="H19" s="75">
        <f>SUM(F19:G19)</f>
        <v>8764</v>
      </c>
    </row>
    <row r="20" spans="1:8" ht="27.95" customHeight="1" x14ac:dyDescent="0.25">
      <c r="A20" s="30">
        <f>A19+1</f>
        <v>8</v>
      </c>
      <c r="B20" s="36" t="s">
        <v>39</v>
      </c>
      <c r="C20" s="81">
        <f>317.58*1.04</f>
        <v>330.28320000000002</v>
      </c>
      <c r="D20" s="79">
        <v>15.2</v>
      </c>
      <c r="E20" s="79">
        <v>15.2</v>
      </c>
      <c r="F20" s="75">
        <f>C20*D20</f>
        <v>5020.3046400000003</v>
      </c>
      <c r="G20" s="75">
        <v>100</v>
      </c>
      <c r="H20" s="75">
        <f>SUM(F20:G20)</f>
        <v>5120.3046400000003</v>
      </c>
    </row>
    <row r="21" spans="1:8" ht="27.95" customHeight="1" x14ac:dyDescent="0.25">
      <c r="A21" s="30">
        <f>A20+1</f>
        <v>9</v>
      </c>
      <c r="B21" s="36" t="s">
        <v>41</v>
      </c>
      <c r="C21" s="81">
        <f>365.6*1.04</f>
        <v>380.22400000000005</v>
      </c>
      <c r="D21" s="79">
        <v>15.2</v>
      </c>
      <c r="E21" s="79">
        <v>15.2</v>
      </c>
      <c r="F21" s="75">
        <f>C21*D21</f>
        <v>5779.4048000000003</v>
      </c>
      <c r="G21" s="75">
        <v>100</v>
      </c>
      <c r="H21" s="75">
        <f>SUM(F21:G21)</f>
        <v>5879.4048000000003</v>
      </c>
    </row>
    <row r="22" spans="1:8" ht="24.75" customHeight="1" x14ac:dyDescent="0.3">
      <c r="A22" s="30">
        <f>A21+1</f>
        <v>10</v>
      </c>
      <c r="B22" s="82" t="s">
        <v>307</v>
      </c>
      <c r="C22" s="81">
        <f>262.08*1.04</f>
        <v>272.56319999999999</v>
      </c>
      <c r="D22" s="79">
        <v>15.2</v>
      </c>
      <c r="E22" s="79">
        <v>15.2</v>
      </c>
      <c r="F22" s="75">
        <f>C22*D22</f>
        <v>4142.9606399999993</v>
      </c>
      <c r="G22" s="75">
        <v>100</v>
      </c>
      <c r="H22" s="75">
        <f>SUM(F22:G22)</f>
        <v>4242.9606399999993</v>
      </c>
    </row>
    <row r="23" spans="1:8" ht="27.95" customHeight="1" x14ac:dyDescent="0.25">
      <c r="A23" s="30">
        <f>A22+1</f>
        <v>11</v>
      </c>
      <c r="B23" s="43" t="s">
        <v>45</v>
      </c>
      <c r="C23" s="81">
        <f>361</f>
        <v>361</v>
      </c>
      <c r="D23" s="79">
        <v>15.2</v>
      </c>
      <c r="E23" s="79">
        <v>15.2</v>
      </c>
      <c r="F23" s="75">
        <f>C23*D23</f>
        <v>5487.2</v>
      </c>
      <c r="G23" s="75">
        <v>100</v>
      </c>
      <c r="H23" s="75">
        <f>SUM(F23:G23)</f>
        <v>5587.2</v>
      </c>
    </row>
    <row r="24" spans="1:8" ht="27.95" customHeight="1" x14ac:dyDescent="0.25">
      <c r="A24" s="30"/>
      <c r="B24" s="99" t="s">
        <v>46</v>
      </c>
      <c r="C24" s="81"/>
      <c r="D24" s="79"/>
      <c r="E24" s="79"/>
      <c r="F24" s="75"/>
      <c r="G24" s="75"/>
      <c r="H24" s="75"/>
    </row>
    <row r="25" spans="1:8" ht="27.95" customHeight="1" x14ac:dyDescent="0.25">
      <c r="A25" s="30">
        <f>A23+1</f>
        <v>12</v>
      </c>
      <c r="B25" s="36" t="s">
        <v>48</v>
      </c>
      <c r="C25" s="81">
        <f>402.28*1.04</f>
        <v>418.37119999999999</v>
      </c>
      <c r="D25" s="79">
        <v>15.2</v>
      </c>
      <c r="E25" s="79">
        <v>15.2</v>
      </c>
      <c r="F25" s="75">
        <f>C25*D25</f>
        <v>6359.2422399999996</v>
      </c>
      <c r="G25" s="75">
        <v>100</v>
      </c>
      <c r="H25" s="75">
        <f>SUM(F25:G25)</f>
        <v>6459.2422399999996</v>
      </c>
    </row>
    <row r="26" spans="1:8" ht="27.95" customHeight="1" x14ac:dyDescent="0.25">
      <c r="A26" s="30"/>
      <c r="B26" s="99" t="s">
        <v>49</v>
      </c>
      <c r="C26" s="81"/>
      <c r="D26" s="79"/>
      <c r="E26" s="79"/>
      <c r="F26" s="75"/>
      <c r="G26" s="75"/>
      <c r="H26" s="75"/>
    </row>
    <row r="27" spans="1:8" ht="27.95" customHeight="1" x14ac:dyDescent="0.25">
      <c r="A27" s="30">
        <f>A25+1</f>
        <v>13</v>
      </c>
      <c r="B27" s="36" t="s">
        <v>51</v>
      </c>
      <c r="C27" s="81">
        <f>400.07*1.04</f>
        <v>416.07280000000003</v>
      </c>
      <c r="D27" s="79">
        <v>15.2</v>
      </c>
      <c r="E27" s="79">
        <v>15.2</v>
      </c>
      <c r="F27" s="75">
        <f>C27*D27</f>
        <v>6324.30656</v>
      </c>
      <c r="G27" s="75">
        <v>100</v>
      </c>
      <c r="H27" s="75">
        <f>SUM(F27:G27)</f>
        <v>6424.30656</v>
      </c>
    </row>
    <row r="28" spans="1:8" ht="27.95" customHeight="1" x14ac:dyDescent="0.25">
      <c r="A28" s="30"/>
      <c r="B28" s="99" t="s">
        <v>52</v>
      </c>
      <c r="C28" s="81"/>
      <c r="D28" s="79"/>
      <c r="E28" s="79"/>
      <c r="F28" s="75"/>
      <c r="G28" s="75"/>
      <c r="H28" s="75"/>
    </row>
    <row r="29" spans="1:8" ht="27.95" customHeight="1" x14ac:dyDescent="0.25">
      <c r="A29" s="30">
        <f>A27+1</f>
        <v>14</v>
      </c>
      <c r="B29" s="36" t="s">
        <v>54</v>
      </c>
      <c r="C29" s="81">
        <f>461</f>
        <v>461</v>
      </c>
      <c r="D29" s="79">
        <v>15.2</v>
      </c>
      <c r="E29" s="79">
        <v>15.2</v>
      </c>
      <c r="F29" s="75">
        <f t="shared" ref="F29:F35" si="0">C29*D29</f>
        <v>7007.2</v>
      </c>
      <c r="G29" s="75">
        <v>100</v>
      </c>
      <c r="H29" s="75">
        <f t="shared" ref="H29:H35" si="1">SUM(F29:G29)</f>
        <v>7107.2</v>
      </c>
    </row>
    <row r="30" spans="1:8" ht="27.95" customHeight="1" x14ac:dyDescent="0.25">
      <c r="A30" s="30">
        <f t="shared" ref="A30:A35" si="2">A29+1</f>
        <v>15</v>
      </c>
      <c r="B30" s="43" t="s">
        <v>56</v>
      </c>
      <c r="C30" s="81">
        <f>410</f>
        <v>410</v>
      </c>
      <c r="D30" s="79">
        <v>15.2</v>
      </c>
      <c r="E30" s="79">
        <v>15.2</v>
      </c>
      <c r="F30" s="75">
        <f t="shared" si="0"/>
        <v>6232</v>
      </c>
      <c r="G30" s="75">
        <v>100</v>
      </c>
      <c r="H30" s="75">
        <f t="shared" si="1"/>
        <v>6332</v>
      </c>
    </row>
    <row r="31" spans="1:8" ht="27.95" customHeight="1" x14ac:dyDescent="0.25">
      <c r="A31" s="30">
        <f t="shared" si="2"/>
        <v>16</v>
      </c>
      <c r="B31" s="36" t="s">
        <v>58</v>
      </c>
      <c r="C31" s="81">
        <f>275.05*1.04</f>
        <v>286.05200000000002</v>
      </c>
      <c r="D31" s="79">
        <v>15.2</v>
      </c>
      <c r="E31" s="79">
        <v>15.2</v>
      </c>
      <c r="F31" s="75">
        <f t="shared" si="0"/>
        <v>4347.9903999999997</v>
      </c>
      <c r="G31" s="75">
        <v>100</v>
      </c>
      <c r="H31" s="75">
        <f t="shared" si="1"/>
        <v>4447.9903999999997</v>
      </c>
    </row>
    <row r="32" spans="1:8" ht="27.95" customHeight="1" x14ac:dyDescent="0.25">
      <c r="A32" s="30">
        <f t="shared" si="2"/>
        <v>17</v>
      </c>
      <c r="B32" s="36" t="s">
        <v>60</v>
      </c>
      <c r="C32" s="81">
        <f>400.07*1.04</f>
        <v>416.07280000000003</v>
      </c>
      <c r="D32" s="79">
        <v>15.2</v>
      </c>
      <c r="E32" s="79">
        <v>15.2</v>
      </c>
      <c r="F32" s="75">
        <f t="shared" si="0"/>
        <v>6324.30656</v>
      </c>
      <c r="G32" s="75">
        <v>100</v>
      </c>
      <c r="H32" s="75">
        <f t="shared" si="1"/>
        <v>6424.30656</v>
      </c>
    </row>
    <row r="33" spans="1:8" ht="27.95" customHeight="1" x14ac:dyDescent="0.25">
      <c r="A33" s="30">
        <f t="shared" si="2"/>
        <v>18</v>
      </c>
      <c r="B33" s="36" t="s">
        <v>62</v>
      </c>
      <c r="C33" s="81">
        <f>400.07*1.04</f>
        <v>416.07280000000003</v>
      </c>
      <c r="D33" s="79">
        <v>15.2</v>
      </c>
      <c r="E33" s="79">
        <v>15.2</v>
      </c>
      <c r="F33" s="75">
        <f t="shared" si="0"/>
        <v>6324.30656</v>
      </c>
      <c r="G33" s="75">
        <v>100</v>
      </c>
      <c r="H33" s="75">
        <f t="shared" si="1"/>
        <v>6424.30656</v>
      </c>
    </row>
    <row r="34" spans="1:8" ht="27.95" customHeight="1" x14ac:dyDescent="0.25">
      <c r="A34" s="30">
        <f t="shared" si="2"/>
        <v>19</v>
      </c>
      <c r="B34" s="36" t="s">
        <v>283</v>
      </c>
      <c r="C34" s="81">
        <f>400.07*1.04</f>
        <v>416.07280000000003</v>
      </c>
      <c r="D34" s="79">
        <v>15.2</v>
      </c>
      <c r="E34" s="79">
        <v>15.2</v>
      </c>
      <c r="F34" s="75">
        <f t="shared" si="0"/>
        <v>6324.30656</v>
      </c>
      <c r="G34" s="75">
        <v>100</v>
      </c>
      <c r="H34" s="75">
        <f t="shared" si="1"/>
        <v>6424.30656</v>
      </c>
    </row>
    <row r="35" spans="1:8" ht="27.95" customHeight="1" x14ac:dyDescent="0.25">
      <c r="A35" s="30">
        <f t="shared" si="2"/>
        <v>20</v>
      </c>
      <c r="B35" s="36" t="s">
        <v>67</v>
      </c>
      <c r="C35" s="81">
        <f>309.56*1.04</f>
        <v>321.94240000000002</v>
      </c>
      <c r="D35" s="79">
        <v>15.2</v>
      </c>
      <c r="E35" s="79">
        <v>15.2</v>
      </c>
      <c r="F35" s="75">
        <f t="shared" si="0"/>
        <v>4893.52448</v>
      </c>
      <c r="G35" s="75">
        <v>100</v>
      </c>
      <c r="H35" s="75">
        <f t="shared" si="1"/>
        <v>4993.52448</v>
      </c>
    </row>
    <row r="36" spans="1:8" ht="27.95" customHeight="1" x14ac:dyDescent="0.25">
      <c r="A36" s="30"/>
      <c r="B36" s="99" t="s">
        <v>65</v>
      </c>
      <c r="C36" s="81"/>
      <c r="D36" s="79"/>
      <c r="E36" s="79"/>
      <c r="F36" s="75"/>
      <c r="G36" s="75"/>
      <c r="H36" s="75"/>
    </row>
    <row r="37" spans="1:8" ht="27.95" customHeight="1" x14ac:dyDescent="0.25">
      <c r="A37" s="30">
        <f>A35+1</f>
        <v>21</v>
      </c>
      <c r="B37" s="43" t="s">
        <v>69</v>
      </c>
      <c r="C37" s="81">
        <v>410</v>
      </c>
      <c r="D37" s="79">
        <v>15.2</v>
      </c>
      <c r="E37" s="79">
        <v>15.2</v>
      </c>
      <c r="F37" s="75">
        <f>C37*E37</f>
        <v>6232</v>
      </c>
      <c r="G37" s="75">
        <v>100</v>
      </c>
      <c r="H37" s="75">
        <f>SUM(F37:G37)</f>
        <v>6332</v>
      </c>
    </row>
    <row r="38" spans="1:8" ht="27.95" customHeight="1" x14ac:dyDescent="0.25">
      <c r="A38" s="30">
        <f>A37+1</f>
        <v>22</v>
      </c>
      <c r="B38" s="36" t="s">
        <v>71</v>
      </c>
      <c r="C38" s="81">
        <f>395.3*1.04</f>
        <v>411.11200000000002</v>
      </c>
      <c r="D38" s="79">
        <v>15.2</v>
      </c>
      <c r="E38" s="79">
        <v>15.2</v>
      </c>
      <c r="F38" s="75">
        <f>C38*D38</f>
        <v>6248.9023999999999</v>
      </c>
      <c r="G38" s="75">
        <v>100</v>
      </c>
      <c r="H38" s="75">
        <f>SUM(F38:G38)</f>
        <v>6348.9023999999999</v>
      </c>
    </row>
    <row r="39" spans="1:8" ht="27.95" customHeight="1" x14ac:dyDescent="0.25">
      <c r="A39" s="30">
        <f>A38+1</f>
        <v>23</v>
      </c>
      <c r="B39" s="48" t="s">
        <v>73</v>
      </c>
      <c r="C39" s="81">
        <f>318.84*1.04</f>
        <v>331.59359999999998</v>
      </c>
      <c r="D39" s="30">
        <v>15.2</v>
      </c>
      <c r="E39" s="79">
        <v>15.2</v>
      </c>
      <c r="F39" s="75">
        <f>C39*D39</f>
        <v>5040.2227199999998</v>
      </c>
      <c r="G39" s="75">
        <v>100</v>
      </c>
      <c r="H39" s="75">
        <f>SUM(F39:G39)</f>
        <v>5140.2227199999998</v>
      </c>
    </row>
    <row r="40" spans="1:8" ht="27.95" customHeight="1" x14ac:dyDescent="0.25">
      <c r="A40" s="30"/>
      <c r="B40" s="99" t="s">
        <v>74</v>
      </c>
      <c r="C40" s="81"/>
      <c r="D40" s="79"/>
      <c r="E40" s="79"/>
      <c r="F40" s="75"/>
      <c r="G40" s="75"/>
      <c r="H40" s="75"/>
    </row>
    <row r="41" spans="1:8" ht="27.95" customHeight="1" x14ac:dyDescent="0.25">
      <c r="A41" s="30">
        <f>A39+1</f>
        <v>24</v>
      </c>
      <c r="B41" s="46" t="s">
        <v>76</v>
      </c>
      <c r="C41" s="81">
        <v>410</v>
      </c>
      <c r="D41" s="79">
        <v>15.2</v>
      </c>
      <c r="E41" s="79">
        <v>15.2</v>
      </c>
      <c r="F41" s="83">
        <f>C41*D41</f>
        <v>6232</v>
      </c>
      <c r="G41" s="75">
        <v>100</v>
      </c>
      <c r="H41" s="75">
        <f>SUM(F41:G41)</f>
        <v>6332</v>
      </c>
    </row>
    <row r="42" spans="1:8" ht="27.95" customHeight="1" x14ac:dyDescent="0.25">
      <c r="A42" s="30">
        <f>A41+1</f>
        <v>25</v>
      </c>
      <c r="B42" s="36" t="s">
        <v>78</v>
      </c>
      <c r="C42" s="81">
        <f>400.07*1.04</f>
        <v>416.07280000000003</v>
      </c>
      <c r="D42" s="79">
        <v>15.2</v>
      </c>
      <c r="E42" s="79">
        <v>15.2</v>
      </c>
      <c r="F42" s="83">
        <f>C42*D42</f>
        <v>6324.30656</v>
      </c>
      <c r="G42" s="75">
        <v>100</v>
      </c>
      <c r="H42" s="75">
        <f>SUM(F42:G42)</f>
        <v>6424.30656</v>
      </c>
    </row>
    <row r="43" spans="1:8" ht="27.95" customHeight="1" x14ac:dyDescent="0.25">
      <c r="A43" s="30">
        <f>A42+1</f>
        <v>26</v>
      </c>
      <c r="B43" s="36" t="s">
        <v>80</v>
      </c>
      <c r="C43" s="81">
        <f>400</f>
        <v>400</v>
      </c>
      <c r="D43" s="79">
        <v>15.2</v>
      </c>
      <c r="E43" s="79">
        <v>15.2</v>
      </c>
      <c r="F43" s="83">
        <f>C43*D43</f>
        <v>6080</v>
      </c>
      <c r="G43" s="75">
        <v>100</v>
      </c>
      <c r="H43" s="75">
        <f>SUM(F43:G43)</f>
        <v>6180</v>
      </c>
    </row>
    <row r="44" spans="1:8" ht="27.95" customHeight="1" x14ac:dyDescent="0.25">
      <c r="A44" s="30"/>
      <c r="B44" s="99" t="s">
        <v>83</v>
      </c>
      <c r="C44" s="81"/>
      <c r="D44" s="79"/>
      <c r="E44" s="79"/>
      <c r="F44" s="75"/>
      <c r="G44" s="75"/>
      <c r="H44" s="75"/>
    </row>
    <row r="45" spans="1:8" ht="27.95" customHeight="1" x14ac:dyDescent="0.25">
      <c r="A45" s="30">
        <f>A43+1</f>
        <v>27</v>
      </c>
      <c r="B45" s="36" t="s">
        <v>85</v>
      </c>
      <c r="C45" s="81">
        <f>410</f>
        <v>410</v>
      </c>
      <c r="D45" s="79">
        <v>15.2</v>
      </c>
      <c r="E45" s="79">
        <v>15.2</v>
      </c>
      <c r="F45" s="75">
        <f>C45*D45</f>
        <v>6232</v>
      </c>
      <c r="G45" s="75">
        <v>100</v>
      </c>
      <c r="H45" s="75">
        <f>SUM(F45:G45)</f>
        <v>6332</v>
      </c>
    </row>
    <row r="46" spans="1:8" ht="27.95" customHeight="1" x14ac:dyDescent="0.25">
      <c r="A46" s="30">
        <f>A45+1</f>
        <v>28</v>
      </c>
      <c r="B46" s="36" t="s">
        <v>87</v>
      </c>
      <c r="C46" s="81">
        <f>345.39*1.04</f>
        <v>359.2056</v>
      </c>
      <c r="D46" s="79">
        <v>15.2</v>
      </c>
      <c r="E46" s="79">
        <v>15.2</v>
      </c>
      <c r="F46" s="75">
        <f>C46*D46</f>
        <v>5459.9251199999999</v>
      </c>
      <c r="G46" s="75">
        <v>100</v>
      </c>
      <c r="H46" s="75">
        <f>SUM(F46:G46)</f>
        <v>5559.9251199999999</v>
      </c>
    </row>
    <row r="47" spans="1:8" ht="27.95" customHeight="1" x14ac:dyDescent="0.25">
      <c r="A47" s="30">
        <f>A46+1</f>
        <v>29</v>
      </c>
      <c r="B47" s="36" t="s">
        <v>89</v>
      </c>
      <c r="C47" s="81">
        <f>345.39*1.04</f>
        <v>359.2056</v>
      </c>
      <c r="D47" s="79">
        <v>15.2</v>
      </c>
      <c r="E47" s="79">
        <v>15.2</v>
      </c>
      <c r="F47" s="75">
        <f>C47*D47</f>
        <v>5459.9251199999999</v>
      </c>
      <c r="G47" s="75">
        <v>100</v>
      </c>
      <c r="H47" s="75">
        <f>SUM(F47:G47)</f>
        <v>5559.9251199999999</v>
      </c>
    </row>
    <row r="48" spans="1:8" ht="27.95" customHeight="1" x14ac:dyDescent="0.25">
      <c r="A48" s="30">
        <f>A47+1</f>
        <v>30</v>
      </c>
      <c r="B48" s="36" t="s">
        <v>91</v>
      </c>
      <c r="C48" s="81">
        <f>316.18*1.04</f>
        <v>328.8272</v>
      </c>
      <c r="D48" s="79">
        <v>15.2</v>
      </c>
      <c r="E48" s="79">
        <v>15.2</v>
      </c>
      <c r="F48" s="75">
        <f>C48*0</f>
        <v>0</v>
      </c>
      <c r="G48" s="75"/>
      <c r="H48" s="75">
        <f>SUM(F48:G48)</f>
        <v>0</v>
      </c>
    </row>
    <row r="49" spans="1:8" ht="27.95" customHeight="1" x14ac:dyDescent="0.25">
      <c r="A49" s="30"/>
      <c r="B49" s="99" t="s">
        <v>92</v>
      </c>
      <c r="C49" s="81"/>
      <c r="D49" s="79"/>
      <c r="E49" s="79"/>
      <c r="F49" s="75"/>
      <c r="G49" s="75"/>
      <c r="H49" s="75"/>
    </row>
    <row r="50" spans="1:8" ht="27.95" customHeight="1" x14ac:dyDescent="0.25">
      <c r="A50" s="30">
        <f>A48+1</f>
        <v>31</v>
      </c>
      <c r="B50" s="36" t="s">
        <v>94</v>
      </c>
      <c r="C50" s="81">
        <f>388</f>
        <v>388</v>
      </c>
      <c r="D50" s="79">
        <v>15.2</v>
      </c>
      <c r="E50" s="79">
        <v>15.2</v>
      </c>
      <c r="F50" s="75">
        <f t="shared" ref="F50:F55" si="3">C50*D50</f>
        <v>5897.5999999999995</v>
      </c>
      <c r="G50" s="75">
        <v>100</v>
      </c>
      <c r="H50" s="75">
        <f t="shared" ref="H50:H55" si="4">SUM(F50:G50)</f>
        <v>5997.5999999999995</v>
      </c>
    </row>
    <row r="51" spans="1:8" ht="27.95" customHeight="1" x14ac:dyDescent="0.25">
      <c r="A51" s="30">
        <f>A50+1</f>
        <v>32</v>
      </c>
      <c r="B51" s="36" t="s">
        <v>96</v>
      </c>
      <c r="C51" s="81">
        <f>402.27*1.04</f>
        <v>418.36079999999998</v>
      </c>
      <c r="D51" s="79">
        <v>15.2</v>
      </c>
      <c r="E51" s="79">
        <v>15.2</v>
      </c>
      <c r="F51" s="75">
        <f t="shared" si="3"/>
        <v>6359.0841599999994</v>
      </c>
      <c r="G51" s="75">
        <v>100</v>
      </c>
      <c r="H51" s="75">
        <f t="shared" si="4"/>
        <v>6459.0841599999994</v>
      </c>
    </row>
    <row r="52" spans="1:8" ht="27.95" customHeight="1" x14ac:dyDescent="0.25">
      <c r="A52" s="30">
        <f>A51+1</f>
        <v>33</v>
      </c>
      <c r="B52" s="36" t="s">
        <v>98</v>
      </c>
      <c r="C52" s="81">
        <f>130.89*1.04</f>
        <v>136.12559999999999</v>
      </c>
      <c r="D52" s="79">
        <v>15.2</v>
      </c>
      <c r="E52" s="79">
        <v>15.2</v>
      </c>
      <c r="F52" s="75">
        <f t="shared" si="3"/>
        <v>2069.1091199999996</v>
      </c>
      <c r="G52" s="75">
        <v>100</v>
      </c>
      <c r="H52" s="75">
        <f t="shared" si="4"/>
        <v>2169.1091199999996</v>
      </c>
    </row>
    <row r="53" spans="1:8" ht="27.95" customHeight="1" x14ac:dyDescent="0.25">
      <c r="A53" s="30">
        <f>A52+1</f>
        <v>34</v>
      </c>
      <c r="B53" s="36" t="s">
        <v>100</v>
      </c>
      <c r="C53" s="81">
        <f>128.83*1.04</f>
        <v>133.98320000000001</v>
      </c>
      <c r="D53" s="79">
        <v>15.2</v>
      </c>
      <c r="E53" s="79">
        <v>15.2</v>
      </c>
      <c r="F53" s="75">
        <f t="shared" si="3"/>
        <v>2036.5446400000001</v>
      </c>
      <c r="G53" s="75">
        <v>100</v>
      </c>
      <c r="H53" s="75">
        <f t="shared" si="4"/>
        <v>2136.5446400000001</v>
      </c>
    </row>
    <row r="54" spans="1:8" ht="27.95" customHeight="1" x14ac:dyDescent="0.25">
      <c r="A54" s="30">
        <f>A53+1</f>
        <v>35</v>
      </c>
      <c r="B54" s="36" t="s">
        <v>102</v>
      </c>
      <c r="C54" s="81">
        <f>95.28*1.04</f>
        <v>99.091200000000001</v>
      </c>
      <c r="D54" s="79">
        <v>15.2</v>
      </c>
      <c r="E54" s="79">
        <v>15.2</v>
      </c>
      <c r="F54" s="75">
        <f t="shared" si="3"/>
        <v>1506.18624</v>
      </c>
      <c r="G54" s="75">
        <v>100</v>
      </c>
      <c r="H54" s="75">
        <f t="shared" si="4"/>
        <v>1606.18624</v>
      </c>
    </row>
    <row r="55" spans="1:8" ht="27.95" customHeight="1" x14ac:dyDescent="0.25">
      <c r="A55" s="30">
        <f>A54+1</f>
        <v>36</v>
      </c>
      <c r="B55" s="36" t="s">
        <v>104</v>
      </c>
      <c r="C55" s="81">
        <f>237.61*1.04</f>
        <v>247.11440000000002</v>
      </c>
      <c r="D55" s="79">
        <v>15.2</v>
      </c>
      <c r="E55" s="79">
        <v>15.2</v>
      </c>
      <c r="F55" s="75">
        <f t="shared" si="3"/>
        <v>3756.13888</v>
      </c>
      <c r="G55" s="75">
        <v>100</v>
      </c>
      <c r="H55" s="75">
        <f t="shared" si="4"/>
        <v>3856.13888</v>
      </c>
    </row>
    <row r="56" spans="1:8" ht="27.95" customHeight="1" x14ac:dyDescent="0.25">
      <c r="A56" s="30"/>
      <c r="B56" s="99" t="s">
        <v>105</v>
      </c>
      <c r="C56" s="81"/>
      <c r="D56" s="79"/>
      <c r="E56" s="79"/>
      <c r="F56" s="75"/>
      <c r="G56" s="75"/>
      <c r="H56" s="75"/>
    </row>
    <row r="57" spans="1:8" ht="27.95" customHeight="1" x14ac:dyDescent="0.25">
      <c r="A57" s="30">
        <f>A55+1</f>
        <v>37</v>
      </c>
      <c r="B57" s="43" t="s">
        <v>306</v>
      </c>
      <c r="C57" s="81">
        <f>460</f>
        <v>460</v>
      </c>
      <c r="D57" s="79">
        <v>15.2</v>
      </c>
      <c r="E57" s="79">
        <v>15.2</v>
      </c>
      <c r="F57" s="66">
        <f t="shared" ref="F57:F70" si="5">C57*D57</f>
        <v>6992</v>
      </c>
      <c r="G57" s="75">
        <v>100</v>
      </c>
      <c r="H57" s="75">
        <f t="shared" ref="H57:H70" si="6">SUM(F57:G57)</f>
        <v>7092</v>
      </c>
    </row>
    <row r="58" spans="1:8" ht="27.95" customHeight="1" x14ac:dyDescent="0.25">
      <c r="A58" s="30">
        <f>A57+1</f>
        <v>38</v>
      </c>
      <c r="B58" s="36" t="s">
        <v>108</v>
      </c>
      <c r="C58" s="81">
        <f>336.47*1.04</f>
        <v>349.92880000000002</v>
      </c>
      <c r="D58" s="79">
        <v>15.2</v>
      </c>
      <c r="E58" s="79">
        <v>15.2</v>
      </c>
      <c r="F58" s="75">
        <f t="shared" si="5"/>
        <v>5318.9177600000003</v>
      </c>
      <c r="G58" s="75">
        <v>100</v>
      </c>
      <c r="H58" s="75">
        <f t="shared" si="6"/>
        <v>5418.9177600000003</v>
      </c>
    </row>
    <row r="59" spans="1:8" ht="27.95" customHeight="1" x14ac:dyDescent="0.25">
      <c r="A59" s="30">
        <f t="shared" ref="A59:A70" si="7">A58+1</f>
        <v>39</v>
      </c>
      <c r="B59" s="36" t="s">
        <v>110</v>
      </c>
      <c r="C59" s="81">
        <f>360.84*1.04</f>
        <v>375.27359999999999</v>
      </c>
      <c r="D59" s="79">
        <v>15.2</v>
      </c>
      <c r="E59" s="79">
        <v>15.2</v>
      </c>
      <c r="F59" s="75">
        <f t="shared" si="5"/>
        <v>5704.1587199999994</v>
      </c>
      <c r="G59" s="75">
        <v>100</v>
      </c>
      <c r="H59" s="75">
        <f t="shared" si="6"/>
        <v>5804.1587199999994</v>
      </c>
    </row>
    <row r="60" spans="1:8" ht="27.95" customHeight="1" x14ac:dyDescent="0.25">
      <c r="A60" s="30">
        <f t="shared" si="7"/>
        <v>40</v>
      </c>
      <c r="B60" s="36" t="s">
        <v>112</v>
      </c>
      <c r="C60" s="81">
        <f>328.57*1.04</f>
        <v>341.71280000000002</v>
      </c>
      <c r="D60" s="79">
        <v>15.2</v>
      </c>
      <c r="E60" s="79">
        <v>15.2</v>
      </c>
      <c r="F60" s="75">
        <f t="shared" si="5"/>
        <v>5194.0345600000001</v>
      </c>
      <c r="G60" s="75">
        <v>100</v>
      </c>
      <c r="H60" s="75">
        <f t="shared" si="6"/>
        <v>5294.0345600000001</v>
      </c>
    </row>
    <row r="61" spans="1:8" ht="27.95" customHeight="1" x14ac:dyDescent="0.25">
      <c r="A61" s="30">
        <f t="shared" si="7"/>
        <v>41</v>
      </c>
      <c r="B61" s="36" t="s">
        <v>114</v>
      </c>
      <c r="C61" s="81">
        <f>379.27*1.04</f>
        <v>394.44079999999997</v>
      </c>
      <c r="D61" s="79">
        <v>15.2</v>
      </c>
      <c r="E61" s="79">
        <v>2</v>
      </c>
      <c r="F61" s="75">
        <f t="shared" si="5"/>
        <v>5995.5001599999996</v>
      </c>
      <c r="G61" s="75">
        <v>100</v>
      </c>
      <c r="H61" s="75">
        <f t="shared" si="6"/>
        <v>6095.5001599999996</v>
      </c>
    </row>
    <row r="62" spans="1:8" ht="27.95" customHeight="1" x14ac:dyDescent="0.25">
      <c r="A62" s="30">
        <f t="shared" si="7"/>
        <v>42</v>
      </c>
      <c r="B62" s="36" t="s">
        <v>116</v>
      </c>
      <c r="C62" s="81">
        <f>371</f>
        <v>371</v>
      </c>
      <c r="D62" s="79">
        <v>15.2</v>
      </c>
      <c r="E62" s="79">
        <v>15.2</v>
      </c>
      <c r="F62" s="75">
        <f t="shared" si="5"/>
        <v>5639.2</v>
      </c>
      <c r="G62" s="75">
        <v>100</v>
      </c>
      <c r="H62" s="75">
        <f t="shared" si="6"/>
        <v>5739.2</v>
      </c>
    </row>
    <row r="63" spans="1:8" ht="27.95" customHeight="1" x14ac:dyDescent="0.25">
      <c r="A63" s="30">
        <f t="shared" si="7"/>
        <v>43</v>
      </c>
      <c r="B63" s="36" t="s">
        <v>118</v>
      </c>
      <c r="C63" s="81">
        <f>251.87*1.04</f>
        <v>261.94479999999999</v>
      </c>
      <c r="D63" s="79">
        <v>15.2</v>
      </c>
      <c r="E63" s="79">
        <v>15.2</v>
      </c>
      <c r="F63" s="75">
        <f t="shared" si="5"/>
        <v>3981.5609599999998</v>
      </c>
      <c r="G63" s="75">
        <v>100</v>
      </c>
      <c r="H63" s="75">
        <f t="shared" si="6"/>
        <v>4081.5609599999998</v>
      </c>
    </row>
    <row r="64" spans="1:8" ht="27.95" customHeight="1" x14ac:dyDescent="0.25">
      <c r="A64" s="30">
        <f t="shared" si="7"/>
        <v>44</v>
      </c>
      <c r="B64" s="36" t="s">
        <v>120</v>
      </c>
      <c r="C64" s="81">
        <f>251.87*1.04</f>
        <v>261.94479999999999</v>
      </c>
      <c r="D64" s="79">
        <v>15.2</v>
      </c>
      <c r="E64" s="79">
        <v>15.2</v>
      </c>
      <c r="F64" s="75">
        <f t="shared" si="5"/>
        <v>3981.5609599999998</v>
      </c>
      <c r="G64" s="75">
        <v>100</v>
      </c>
      <c r="H64" s="75">
        <f t="shared" si="6"/>
        <v>4081.5609599999998</v>
      </c>
    </row>
    <row r="65" spans="1:8" ht="27.95" customHeight="1" x14ac:dyDescent="0.25">
      <c r="A65" s="30">
        <f t="shared" si="7"/>
        <v>45</v>
      </c>
      <c r="B65" s="36" t="s">
        <v>122</v>
      </c>
      <c r="C65" s="81">
        <f>251.87*1.04</f>
        <v>261.94479999999999</v>
      </c>
      <c r="D65" s="79">
        <v>15.2</v>
      </c>
      <c r="E65" s="79">
        <v>15.2</v>
      </c>
      <c r="F65" s="75">
        <f t="shared" si="5"/>
        <v>3981.5609599999998</v>
      </c>
      <c r="G65" s="75">
        <v>100</v>
      </c>
      <c r="H65" s="75">
        <f t="shared" si="6"/>
        <v>4081.5609599999998</v>
      </c>
    </row>
    <row r="66" spans="1:8" ht="27.95" customHeight="1" x14ac:dyDescent="0.25">
      <c r="A66" s="30">
        <f t="shared" si="7"/>
        <v>46</v>
      </c>
      <c r="B66" s="36" t="s">
        <v>124</v>
      </c>
      <c r="C66" s="81">
        <f>251.87*1.04</f>
        <v>261.94479999999999</v>
      </c>
      <c r="D66" s="79">
        <v>15.2</v>
      </c>
      <c r="E66" s="79">
        <v>15.2</v>
      </c>
      <c r="F66" s="75">
        <f t="shared" si="5"/>
        <v>3981.5609599999998</v>
      </c>
      <c r="G66" s="75">
        <v>100</v>
      </c>
      <c r="H66" s="75">
        <f t="shared" si="6"/>
        <v>4081.5609599999998</v>
      </c>
    </row>
    <row r="67" spans="1:8" ht="27.95" customHeight="1" x14ac:dyDescent="0.25">
      <c r="A67" s="30">
        <f t="shared" si="7"/>
        <v>47</v>
      </c>
      <c r="B67" s="36" t="s">
        <v>126</v>
      </c>
      <c r="C67" s="81">
        <f>319.39*1.04</f>
        <v>332.16559999999998</v>
      </c>
      <c r="D67" s="79">
        <v>15.2</v>
      </c>
      <c r="E67" s="79">
        <v>15.2</v>
      </c>
      <c r="F67" s="75">
        <f t="shared" si="5"/>
        <v>5048.9171199999992</v>
      </c>
      <c r="G67" s="75">
        <v>100</v>
      </c>
      <c r="H67" s="75">
        <f t="shared" si="6"/>
        <v>5148.9171199999992</v>
      </c>
    </row>
    <row r="68" spans="1:8" ht="27.95" customHeight="1" x14ac:dyDescent="0.25">
      <c r="A68" s="30">
        <f t="shared" si="7"/>
        <v>48</v>
      </c>
      <c r="B68" s="48" t="s">
        <v>128</v>
      </c>
      <c r="C68" s="81">
        <f>319.39*1.04</f>
        <v>332.16559999999998</v>
      </c>
      <c r="D68" s="79">
        <v>15.2</v>
      </c>
      <c r="E68" s="79">
        <v>15.2</v>
      </c>
      <c r="F68" s="75">
        <f t="shared" si="5"/>
        <v>5048.9171199999992</v>
      </c>
      <c r="G68" s="75">
        <v>100</v>
      </c>
      <c r="H68" s="75">
        <f t="shared" si="6"/>
        <v>5148.9171199999992</v>
      </c>
    </row>
    <row r="69" spans="1:8" ht="27.95" customHeight="1" x14ac:dyDescent="0.25">
      <c r="A69" s="30">
        <f t="shared" si="7"/>
        <v>49</v>
      </c>
      <c r="B69" s="36" t="s">
        <v>130</v>
      </c>
      <c r="C69" s="81">
        <f>319.39*1.04</f>
        <v>332.16559999999998</v>
      </c>
      <c r="D69" s="79">
        <v>15.2</v>
      </c>
      <c r="E69" s="79">
        <v>15.2</v>
      </c>
      <c r="F69" s="75">
        <f t="shared" si="5"/>
        <v>5048.9171199999992</v>
      </c>
      <c r="G69" s="75">
        <v>100</v>
      </c>
      <c r="H69" s="75">
        <f t="shared" si="6"/>
        <v>5148.9171199999992</v>
      </c>
    </row>
    <row r="70" spans="1:8" ht="27.95" customHeight="1" x14ac:dyDescent="0.25">
      <c r="A70" s="30">
        <f t="shared" si="7"/>
        <v>50</v>
      </c>
      <c r="B70" s="36" t="s">
        <v>132</v>
      </c>
      <c r="C70" s="81">
        <f>186.91*1.04</f>
        <v>194.38640000000001</v>
      </c>
      <c r="D70" s="79">
        <v>15.2</v>
      </c>
      <c r="E70" s="79">
        <v>15.2</v>
      </c>
      <c r="F70" s="75">
        <f t="shared" si="5"/>
        <v>2954.67328</v>
      </c>
      <c r="G70" s="75">
        <v>100</v>
      </c>
      <c r="H70" s="75">
        <f t="shared" si="6"/>
        <v>3054.67328</v>
      </c>
    </row>
    <row r="71" spans="1:8" ht="27.95" customHeight="1" x14ac:dyDescent="0.25">
      <c r="A71" s="30"/>
      <c r="B71" s="99" t="s">
        <v>133</v>
      </c>
      <c r="C71" s="81"/>
      <c r="D71" s="79"/>
      <c r="E71" s="79"/>
      <c r="F71" s="75"/>
      <c r="G71" s="75"/>
      <c r="H71" s="75"/>
    </row>
    <row r="72" spans="1:8" ht="27.95" customHeight="1" x14ac:dyDescent="0.25">
      <c r="A72" s="30">
        <f>A70+1</f>
        <v>51</v>
      </c>
      <c r="B72" s="43" t="s">
        <v>37</v>
      </c>
      <c r="C72" s="81">
        <v>371</v>
      </c>
      <c r="D72" s="79">
        <v>15.2</v>
      </c>
      <c r="E72" s="79">
        <v>15.2</v>
      </c>
      <c r="F72" s="75">
        <f>C72*D72</f>
        <v>5639.2</v>
      </c>
      <c r="G72" s="75">
        <v>100</v>
      </c>
      <c r="H72" s="75">
        <f t="shared" ref="H72:H78" si="8">SUM(F72:G72)</f>
        <v>5739.2</v>
      </c>
    </row>
    <row r="73" spans="1:8" ht="27.95" customHeight="1" x14ac:dyDescent="0.25">
      <c r="A73" s="30">
        <f t="shared" ref="A73:A78" si="9">A72+1</f>
        <v>52</v>
      </c>
      <c r="B73" s="36" t="s">
        <v>137</v>
      </c>
      <c r="C73" s="81">
        <f>261.98*1.04</f>
        <v>272.45920000000001</v>
      </c>
      <c r="D73" s="79">
        <v>15.2</v>
      </c>
      <c r="E73" s="79">
        <v>15.2</v>
      </c>
      <c r="F73" s="75">
        <v>3982.16</v>
      </c>
      <c r="G73" s="75">
        <v>100</v>
      </c>
      <c r="H73" s="75">
        <f t="shared" si="8"/>
        <v>4082.16</v>
      </c>
    </row>
    <row r="74" spans="1:8" ht="27.95" customHeight="1" x14ac:dyDescent="0.25">
      <c r="A74" s="30">
        <f t="shared" si="9"/>
        <v>53</v>
      </c>
      <c r="B74" s="36" t="s">
        <v>139</v>
      </c>
      <c r="C74" s="81">
        <f>251.87*1.04</f>
        <v>261.94479999999999</v>
      </c>
      <c r="D74" s="79">
        <v>15.2</v>
      </c>
      <c r="E74" s="79">
        <v>15.2</v>
      </c>
      <c r="F74" s="75">
        <f>C74*D74</f>
        <v>3981.5609599999998</v>
      </c>
      <c r="G74" s="75">
        <v>100</v>
      </c>
      <c r="H74" s="75">
        <f t="shared" si="8"/>
        <v>4081.5609599999998</v>
      </c>
    </row>
    <row r="75" spans="1:8" ht="27.95" customHeight="1" x14ac:dyDescent="0.25">
      <c r="A75" s="30">
        <f t="shared" si="9"/>
        <v>54</v>
      </c>
      <c r="B75" s="43" t="s">
        <v>141</v>
      </c>
      <c r="C75" s="81">
        <f>269.11*1.04</f>
        <v>279.87440000000004</v>
      </c>
      <c r="D75" s="30">
        <v>15.2</v>
      </c>
      <c r="E75" s="79">
        <v>15.2</v>
      </c>
      <c r="F75" s="75">
        <f>C75*D75</f>
        <v>4254.0908800000007</v>
      </c>
      <c r="G75" s="75">
        <v>100</v>
      </c>
      <c r="H75" s="75">
        <f t="shared" si="8"/>
        <v>4354.0908800000007</v>
      </c>
    </row>
    <row r="76" spans="1:8" ht="27.95" customHeight="1" x14ac:dyDescent="0.25">
      <c r="A76" s="30">
        <f t="shared" si="9"/>
        <v>55</v>
      </c>
      <c r="B76" s="36" t="s">
        <v>143</v>
      </c>
      <c r="C76" s="81">
        <f>251.87*1.04</f>
        <v>261.94479999999999</v>
      </c>
      <c r="D76" s="79">
        <v>15.2</v>
      </c>
      <c r="E76" s="79">
        <v>15.2</v>
      </c>
      <c r="F76" s="75">
        <f>C76*D76</f>
        <v>3981.5609599999998</v>
      </c>
      <c r="G76" s="75">
        <v>100</v>
      </c>
      <c r="H76" s="75">
        <f t="shared" si="8"/>
        <v>4081.5609599999998</v>
      </c>
    </row>
    <row r="77" spans="1:8" ht="27.95" customHeight="1" x14ac:dyDescent="0.25">
      <c r="A77" s="30">
        <f t="shared" si="9"/>
        <v>56</v>
      </c>
      <c r="B77" s="36" t="s">
        <v>145</v>
      </c>
      <c r="C77" s="81">
        <f>251.87*1.04</f>
        <v>261.94479999999999</v>
      </c>
      <c r="D77" s="79">
        <v>15.2</v>
      </c>
      <c r="E77" s="79">
        <v>15.2</v>
      </c>
      <c r="F77" s="75">
        <f>C77*D77</f>
        <v>3981.5609599999998</v>
      </c>
      <c r="G77" s="75">
        <v>100</v>
      </c>
      <c r="H77" s="75">
        <f t="shared" si="8"/>
        <v>4081.5609599999998</v>
      </c>
    </row>
    <row r="78" spans="1:8" ht="27.95" customHeight="1" x14ac:dyDescent="0.25">
      <c r="A78" s="30">
        <f t="shared" si="9"/>
        <v>57</v>
      </c>
      <c r="B78" s="36" t="s">
        <v>147</v>
      </c>
      <c r="C78" s="81">
        <f>366.8*1.04</f>
        <v>381.47200000000004</v>
      </c>
      <c r="D78" s="79">
        <v>15.2</v>
      </c>
      <c r="E78" s="79">
        <v>15.2</v>
      </c>
      <c r="F78" s="75">
        <f>C78*D78</f>
        <v>5798.3744000000006</v>
      </c>
      <c r="G78" s="75">
        <v>100</v>
      </c>
      <c r="H78" s="75">
        <f t="shared" si="8"/>
        <v>5898.3744000000006</v>
      </c>
    </row>
    <row r="79" spans="1:8" ht="27.95" customHeight="1" x14ac:dyDescent="0.25">
      <c r="A79" s="30"/>
      <c r="B79" s="100" t="s">
        <v>148</v>
      </c>
      <c r="C79" s="81"/>
      <c r="D79" s="84"/>
      <c r="E79" s="79"/>
      <c r="F79" s="85"/>
      <c r="G79" s="75"/>
      <c r="H79" s="75"/>
    </row>
    <row r="80" spans="1:8" ht="27.95" customHeight="1" x14ac:dyDescent="0.25">
      <c r="A80" s="30">
        <f>A78+1</f>
        <v>58</v>
      </c>
      <c r="B80" s="43" t="s">
        <v>150</v>
      </c>
      <c r="C80" s="81">
        <f>440</f>
        <v>440</v>
      </c>
      <c r="D80" s="67">
        <v>15.2</v>
      </c>
      <c r="E80" s="79">
        <v>15.2</v>
      </c>
      <c r="F80" s="75">
        <f>C80*D80</f>
        <v>6688</v>
      </c>
      <c r="G80" s="75">
        <v>100</v>
      </c>
      <c r="H80" s="75">
        <f>SUM(F80:G80)</f>
        <v>6788</v>
      </c>
    </row>
    <row r="81" spans="1:8" ht="27.95" customHeight="1" x14ac:dyDescent="0.25">
      <c r="A81" s="30">
        <f>A80+1</f>
        <v>59</v>
      </c>
      <c r="B81" s="57" t="s">
        <v>152</v>
      </c>
      <c r="C81" s="81">
        <f>305.88*1.04</f>
        <v>318.11520000000002</v>
      </c>
      <c r="D81" s="67">
        <v>15.2</v>
      </c>
      <c r="E81" s="79">
        <v>15.2</v>
      </c>
      <c r="F81" s="75">
        <f>C81*D81</f>
        <v>4835.3510400000005</v>
      </c>
      <c r="G81" s="75">
        <v>100</v>
      </c>
      <c r="H81" s="75">
        <f>SUM(F81:G81)</f>
        <v>4935.3510400000005</v>
      </c>
    </row>
    <row r="82" spans="1:8" ht="27.95" customHeight="1" x14ac:dyDescent="0.25">
      <c r="A82" s="30">
        <f>A81+1</f>
        <v>60</v>
      </c>
      <c r="B82" s="57" t="s">
        <v>154</v>
      </c>
      <c r="C82" s="81">
        <f>336.47*1.04</f>
        <v>349.92880000000002</v>
      </c>
      <c r="D82" s="79">
        <v>15.2</v>
      </c>
      <c r="E82" s="79">
        <v>15.2</v>
      </c>
      <c r="F82" s="75">
        <v>0</v>
      </c>
      <c r="G82" s="75"/>
      <c r="H82" s="75">
        <f>SUM(F82:G82)</f>
        <v>0</v>
      </c>
    </row>
    <row r="83" spans="1:8" ht="27.95" customHeight="1" x14ac:dyDescent="0.25">
      <c r="A83" s="30">
        <f>A82+1</f>
        <v>61</v>
      </c>
      <c r="B83" s="57" t="s">
        <v>311</v>
      </c>
      <c r="C83" s="81">
        <f>315*1.04</f>
        <v>327.60000000000002</v>
      </c>
      <c r="D83" s="79">
        <v>15.2</v>
      </c>
      <c r="E83" s="79">
        <v>15.2</v>
      </c>
      <c r="F83" s="75">
        <f>C83*D83</f>
        <v>4979.5200000000004</v>
      </c>
      <c r="G83" s="75">
        <v>100</v>
      </c>
      <c r="H83" s="75">
        <f>SUM(F83:G83)</f>
        <v>5079.5200000000004</v>
      </c>
    </row>
    <row r="84" spans="1:8" ht="27.95" customHeight="1" x14ac:dyDescent="0.25">
      <c r="A84" s="30"/>
      <c r="B84" s="100" t="s">
        <v>155</v>
      </c>
      <c r="C84" s="81"/>
      <c r="D84" s="67"/>
      <c r="E84" s="79"/>
      <c r="F84" s="75"/>
      <c r="G84" s="75"/>
      <c r="H84" s="75"/>
    </row>
    <row r="85" spans="1:8" ht="27.95" customHeight="1" x14ac:dyDescent="0.25">
      <c r="A85" s="30">
        <f>A83+1</f>
        <v>62</v>
      </c>
      <c r="B85" s="43" t="s">
        <v>157</v>
      </c>
      <c r="C85" s="81">
        <f>388</f>
        <v>388</v>
      </c>
      <c r="D85" s="79">
        <v>15.2</v>
      </c>
      <c r="E85" s="79">
        <v>15.2</v>
      </c>
      <c r="F85" s="75">
        <f>C85*D85</f>
        <v>5897.5999999999995</v>
      </c>
      <c r="G85" s="75">
        <v>100</v>
      </c>
      <c r="H85" s="75">
        <f>SUM(F85:G85)</f>
        <v>5997.5999999999995</v>
      </c>
    </row>
    <row r="86" spans="1:8" ht="27.95" customHeight="1" x14ac:dyDescent="0.25">
      <c r="A86" s="30"/>
      <c r="B86" s="99" t="s">
        <v>158</v>
      </c>
      <c r="C86" s="81"/>
      <c r="D86" s="79"/>
      <c r="E86" s="79"/>
      <c r="F86" s="75"/>
      <c r="G86" s="75"/>
      <c r="H86" s="75"/>
    </row>
    <row r="87" spans="1:8" ht="22.5" customHeight="1" x14ac:dyDescent="0.3">
      <c r="A87" s="3">
        <f>A85+1</f>
        <v>63</v>
      </c>
      <c r="B87" s="39" t="s">
        <v>160</v>
      </c>
      <c r="C87" s="81">
        <f>410</f>
        <v>410</v>
      </c>
      <c r="D87" s="79">
        <v>15.2</v>
      </c>
      <c r="E87" s="79">
        <v>15.2</v>
      </c>
      <c r="F87" s="75">
        <f t="shared" ref="F87:F93" si="10">C87*D87</f>
        <v>6232</v>
      </c>
      <c r="G87" s="75">
        <v>100</v>
      </c>
      <c r="H87" s="75">
        <f t="shared" ref="H87:H93" si="11">SUM(F87:G87)</f>
        <v>6332</v>
      </c>
    </row>
    <row r="88" spans="1:8" ht="27.95" customHeight="1" x14ac:dyDescent="0.25">
      <c r="A88" s="3">
        <f t="shared" ref="A88:A93" si="12">A87+1</f>
        <v>64</v>
      </c>
      <c r="B88" s="36" t="s">
        <v>164</v>
      </c>
      <c r="C88" s="81">
        <f>280</f>
        <v>280</v>
      </c>
      <c r="D88" s="79">
        <v>15.2</v>
      </c>
      <c r="E88" s="79">
        <v>15.2</v>
      </c>
      <c r="F88" s="75">
        <f t="shared" si="10"/>
        <v>4256</v>
      </c>
      <c r="G88" s="75">
        <v>100</v>
      </c>
      <c r="H88" s="75">
        <f t="shared" si="11"/>
        <v>4356</v>
      </c>
    </row>
    <row r="89" spans="1:8" ht="27.95" customHeight="1" x14ac:dyDescent="0.25">
      <c r="A89" s="3">
        <f t="shared" si="12"/>
        <v>65</v>
      </c>
      <c r="B89" s="48" t="s">
        <v>166</v>
      </c>
      <c r="C89" s="81">
        <f>318.76*1.04</f>
        <v>331.5104</v>
      </c>
      <c r="D89" s="79">
        <v>15.2</v>
      </c>
      <c r="E89" s="79">
        <v>15.2</v>
      </c>
      <c r="F89" s="66">
        <f t="shared" si="10"/>
        <v>5038.9580799999994</v>
      </c>
      <c r="G89" s="75">
        <v>100</v>
      </c>
      <c r="H89" s="75">
        <f t="shared" si="11"/>
        <v>5138.9580799999994</v>
      </c>
    </row>
    <row r="90" spans="1:8" ht="27.95" customHeight="1" x14ac:dyDescent="0.25">
      <c r="A90" s="3">
        <f t="shared" si="12"/>
        <v>66</v>
      </c>
      <c r="B90" s="48" t="s">
        <v>168</v>
      </c>
      <c r="C90" s="81">
        <f>316.18*1.04</f>
        <v>328.8272</v>
      </c>
      <c r="D90" s="79">
        <v>15.2</v>
      </c>
      <c r="E90" s="79">
        <v>15.2</v>
      </c>
      <c r="F90" s="66">
        <f t="shared" si="10"/>
        <v>4998.1734399999996</v>
      </c>
      <c r="G90" s="75">
        <v>100</v>
      </c>
      <c r="H90" s="75">
        <f t="shared" si="11"/>
        <v>5098.1734399999996</v>
      </c>
    </row>
    <row r="91" spans="1:8" ht="27.95" customHeight="1" x14ac:dyDescent="0.25">
      <c r="A91" s="3">
        <f t="shared" si="12"/>
        <v>67</v>
      </c>
      <c r="B91" s="36" t="s">
        <v>135</v>
      </c>
      <c r="C91" s="81">
        <f>410</f>
        <v>410</v>
      </c>
      <c r="D91" s="79">
        <v>15.2</v>
      </c>
      <c r="E91" s="79">
        <v>15.2</v>
      </c>
      <c r="F91" s="75">
        <f t="shared" si="10"/>
        <v>6232</v>
      </c>
      <c r="G91" s="75">
        <v>100</v>
      </c>
      <c r="H91" s="75">
        <f t="shared" si="11"/>
        <v>6332</v>
      </c>
    </row>
    <row r="92" spans="1:8" ht="27.95" customHeight="1" x14ac:dyDescent="0.25">
      <c r="A92" s="3">
        <f t="shared" si="12"/>
        <v>68</v>
      </c>
      <c r="B92" s="36" t="s">
        <v>312</v>
      </c>
      <c r="C92" s="81">
        <v>280</v>
      </c>
      <c r="D92" s="79">
        <v>15.2</v>
      </c>
      <c r="E92" s="79">
        <v>15.2</v>
      </c>
      <c r="F92" s="75">
        <f t="shared" si="10"/>
        <v>4256</v>
      </c>
      <c r="G92" s="75">
        <v>100</v>
      </c>
      <c r="H92" s="75">
        <f t="shared" si="11"/>
        <v>4356</v>
      </c>
    </row>
    <row r="93" spans="1:8" ht="27.95" customHeight="1" x14ac:dyDescent="0.25">
      <c r="A93" s="3">
        <f t="shared" si="12"/>
        <v>69</v>
      </c>
      <c r="B93" s="36" t="s">
        <v>170</v>
      </c>
      <c r="C93" s="81">
        <f>280</f>
        <v>280</v>
      </c>
      <c r="D93" s="79">
        <v>15.2</v>
      </c>
      <c r="E93" s="79">
        <v>15.2</v>
      </c>
      <c r="F93" s="75">
        <f t="shared" si="10"/>
        <v>4256</v>
      </c>
      <c r="G93" s="75">
        <v>100</v>
      </c>
      <c r="H93" s="75">
        <f t="shared" si="11"/>
        <v>4356</v>
      </c>
    </row>
    <row r="94" spans="1:8" ht="27.95" customHeight="1" x14ac:dyDescent="0.25">
      <c r="A94" s="30"/>
      <c r="B94" s="99" t="s">
        <v>171</v>
      </c>
      <c r="C94" s="81"/>
      <c r="D94" s="79"/>
      <c r="E94" s="79"/>
      <c r="F94" s="75"/>
      <c r="G94" s="75"/>
      <c r="H94" s="75"/>
    </row>
    <row r="95" spans="1:8" ht="27.95" customHeight="1" x14ac:dyDescent="0.25">
      <c r="A95" s="30">
        <f>A93+1</f>
        <v>70</v>
      </c>
      <c r="B95" s="36" t="s">
        <v>173</v>
      </c>
      <c r="C95" s="81">
        <f>410</f>
        <v>410</v>
      </c>
      <c r="D95" s="79">
        <v>15.2</v>
      </c>
      <c r="E95" s="79">
        <v>15.2</v>
      </c>
      <c r="F95" s="75">
        <f t="shared" ref="F95:F116" si="13">C95*D95</f>
        <v>6232</v>
      </c>
      <c r="G95" s="75">
        <v>100</v>
      </c>
      <c r="H95" s="75">
        <f t="shared" ref="H95:H116" si="14">SUM(F95:G95)</f>
        <v>6332</v>
      </c>
    </row>
    <row r="96" spans="1:8" ht="27.95" customHeight="1" x14ac:dyDescent="0.25">
      <c r="A96" s="30">
        <f t="shared" ref="A96:A152" si="15">A95+1</f>
        <v>71</v>
      </c>
      <c r="B96" s="36" t="s">
        <v>175</v>
      </c>
      <c r="C96" s="81">
        <f>269.11*1.04</f>
        <v>279.87440000000004</v>
      </c>
      <c r="D96" s="79">
        <v>15.2</v>
      </c>
      <c r="E96" s="79">
        <v>15.2</v>
      </c>
      <c r="F96" s="75">
        <f t="shared" si="13"/>
        <v>4254.0908800000007</v>
      </c>
      <c r="G96" s="75">
        <v>100</v>
      </c>
      <c r="H96" s="75">
        <f t="shared" si="14"/>
        <v>4354.0908800000007</v>
      </c>
    </row>
    <row r="97" spans="1:8" ht="27.95" customHeight="1" x14ac:dyDescent="0.25">
      <c r="A97" s="30">
        <f t="shared" si="15"/>
        <v>72</v>
      </c>
      <c r="B97" s="36" t="s">
        <v>177</v>
      </c>
      <c r="C97" s="81">
        <f t="shared" ref="C97:C104" si="16">269.11*1.04</f>
        <v>279.87440000000004</v>
      </c>
      <c r="D97" s="79">
        <v>15.2</v>
      </c>
      <c r="E97" s="79">
        <v>15.2</v>
      </c>
      <c r="F97" s="75">
        <f t="shared" si="13"/>
        <v>4254.0908800000007</v>
      </c>
      <c r="G97" s="75">
        <v>100</v>
      </c>
      <c r="H97" s="75">
        <f t="shared" si="14"/>
        <v>4354.0908800000007</v>
      </c>
    </row>
    <row r="98" spans="1:8" ht="27.95" customHeight="1" x14ac:dyDescent="0.25">
      <c r="A98" s="30">
        <f t="shared" si="15"/>
        <v>73</v>
      </c>
      <c r="B98" s="36" t="s">
        <v>179</v>
      </c>
      <c r="C98" s="81">
        <f t="shared" si="16"/>
        <v>279.87440000000004</v>
      </c>
      <c r="D98" s="79">
        <v>15.2</v>
      </c>
      <c r="E98" s="79">
        <v>15.2</v>
      </c>
      <c r="F98" s="75">
        <f t="shared" si="13"/>
        <v>4254.0908800000007</v>
      </c>
      <c r="G98" s="75">
        <v>100</v>
      </c>
      <c r="H98" s="75">
        <f t="shared" si="14"/>
        <v>4354.0908800000007</v>
      </c>
    </row>
    <row r="99" spans="1:8" ht="27.95" customHeight="1" x14ac:dyDescent="0.25">
      <c r="A99" s="30">
        <f t="shared" si="15"/>
        <v>74</v>
      </c>
      <c r="B99" s="36" t="s">
        <v>181</v>
      </c>
      <c r="C99" s="81">
        <f t="shared" si="16"/>
        <v>279.87440000000004</v>
      </c>
      <c r="D99" s="79">
        <v>15.2</v>
      </c>
      <c r="E99" s="79">
        <v>15.2</v>
      </c>
      <c r="F99" s="75">
        <f t="shared" si="13"/>
        <v>4254.0908800000007</v>
      </c>
      <c r="G99" s="75">
        <v>100</v>
      </c>
      <c r="H99" s="75">
        <f t="shared" si="14"/>
        <v>4354.0908800000007</v>
      </c>
    </row>
    <row r="100" spans="1:8" ht="27.95" customHeight="1" x14ac:dyDescent="0.25">
      <c r="A100" s="30">
        <f t="shared" si="15"/>
        <v>75</v>
      </c>
      <c r="B100" s="36" t="s">
        <v>183</v>
      </c>
      <c r="C100" s="81">
        <f t="shared" si="16"/>
        <v>279.87440000000004</v>
      </c>
      <c r="D100" s="79">
        <v>15.2</v>
      </c>
      <c r="E100" s="79">
        <v>15.2</v>
      </c>
      <c r="F100" s="75">
        <f t="shared" si="13"/>
        <v>4254.0908800000007</v>
      </c>
      <c r="G100" s="75">
        <v>100</v>
      </c>
      <c r="H100" s="75">
        <f t="shared" si="14"/>
        <v>4354.0908800000007</v>
      </c>
    </row>
    <row r="101" spans="1:8" ht="27.95" customHeight="1" x14ac:dyDescent="0.25">
      <c r="A101" s="30">
        <f t="shared" si="15"/>
        <v>76</v>
      </c>
      <c r="B101" s="36" t="s">
        <v>185</v>
      </c>
      <c r="C101" s="81">
        <f t="shared" si="16"/>
        <v>279.87440000000004</v>
      </c>
      <c r="D101" s="79">
        <v>15.2</v>
      </c>
      <c r="E101" s="79">
        <v>15.2</v>
      </c>
      <c r="F101" s="75">
        <f t="shared" si="13"/>
        <v>4254.0908800000007</v>
      </c>
      <c r="G101" s="75">
        <v>100</v>
      </c>
      <c r="H101" s="75">
        <f t="shared" si="14"/>
        <v>4354.0908800000007</v>
      </c>
    </row>
    <row r="102" spans="1:8" ht="27.95" customHeight="1" x14ac:dyDescent="0.25">
      <c r="A102" s="30">
        <f t="shared" si="15"/>
        <v>77</v>
      </c>
      <c r="B102" s="36" t="s">
        <v>187</v>
      </c>
      <c r="C102" s="81">
        <f t="shared" si="16"/>
        <v>279.87440000000004</v>
      </c>
      <c r="D102" s="79">
        <v>15.2</v>
      </c>
      <c r="E102" s="79">
        <v>15.2</v>
      </c>
      <c r="F102" s="75">
        <f t="shared" si="13"/>
        <v>4254.0908800000007</v>
      </c>
      <c r="G102" s="75">
        <v>100</v>
      </c>
      <c r="H102" s="75">
        <f t="shared" si="14"/>
        <v>4354.0908800000007</v>
      </c>
    </row>
    <row r="103" spans="1:8" ht="27.95" customHeight="1" x14ac:dyDescent="0.25">
      <c r="A103" s="30">
        <f t="shared" si="15"/>
        <v>78</v>
      </c>
      <c r="B103" s="36" t="s">
        <v>189</v>
      </c>
      <c r="C103" s="81">
        <f t="shared" si="16"/>
        <v>279.87440000000004</v>
      </c>
      <c r="D103" s="79">
        <v>15.2</v>
      </c>
      <c r="E103" s="79">
        <v>15.2</v>
      </c>
      <c r="F103" s="75">
        <f t="shared" si="13"/>
        <v>4254.0908800000007</v>
      </c>
      <c r="G103" s="75">
        <v>100</v>
      </c>
      <c r="H103" s="75">
        <f t="shared" si="14"/>
        <v>4354.0908800000007</v>
      </c>
    </row>
    <row r="104" spans="1:8" ht="27.95" customHeight="1" x14ac:dyDescent="0.25">
      <c r="A104" s="30">
        <f t="shared" si="15"/>
        <v>79</v>
      </c>
      <c r="B104" s="36" t="s">
        <v>191</v>
      </c>
      <c r="C104" s="81">
        <f t="shared" si="16"/>
        <v>279.87440000000004</v>
      </c>
      <c r="D104" s="79">
        <v>15.2</v>
      </c>
      <c r="E104" s="79">
        <v>15.2</v>
      </c>
      <c r="F104" s="75">
        <f t="shared" si="13"/>
        <v>4254.0908800000007</v>
      </c>
      <c r="G104" s="75">
        <v>100</v>
      </c>
      <c r="H104" s="75">
        <f t="shared" si="14"/>
        <v>4354.0908800000007</v>
      </c>
    </row>
    <row r="105" spans="1:8" ht="27.95" customHeight="1" x14ac:dyDescent="0.25">
      <c r="A105" s="30">
        <f t="shared" si="15"/>
        <v>80</v>
      </c>
      <c r="B105" s="36" t="s">
        <v>193</v>
      </c>
      <c r="C105" s="81">
        <f>253</f>
        <v>253</v>
      </c>
      <c r="D105" s="79">
        <v>15.2</v>
      </c>
      <c r="E105" s="79">
        <v>15.2</v>
      </c>
      <c r="F105" s="75">
        <f t="shared" si="13"/>
        <v>3845.6</v>
      </c>
      <c r="G105" s="75">
        <v>100</v>
      </c>
      <c r="H105" s="75">
        <f t="shared" si="14"/>
        <v>3945.6</v>
      </c>
    </row>
    <row r="106" spans="1:8" ht="27.95" customHeight="1" x14ac:dyDescent="0.25">
      <c r="A106" s="30">
        <f t="shared" si="15"/>
        <v>81</v>
      </c>
      <c r="B106" s="36" t="s">
        <v>195</v>
      </c>
      <c r="C106" s="81">
        <f>137.01*1.04</f>
        <v>142.49039999999999</v>
      </c>
      <c r="D106" s="79">
        <v>15.2</v>
      </c>
      <c r="E106" s="79">
        <v>15.2</v>
      </c>
      <c r="F106" s="75">
        <f t="shared" si="13"/>
        <v>2165.8540799999996</v>
      </c>
      <c r="G106" s="75">
        <v>100</v>
      </c>
      <c r="H106" s="75">
        <f t="shared" si="14"/>
        <v>2265.8540799999996</v>
      </c>
    </row>
    <row r="107" spans="1:8" ht="27.95" customHeight="1" x14ac:dyDescent="0.25">
      <c r="A107" s="30">
        <f t="shared" si="15"/>
        <v>82</v>
      </c>
      <c r="B107" s="36" t="s">
        <v>197</v>
      </c>
      <c r="C107" s="81">
        <v>253</v>
      </c>
      <c r="D107" s="79">
        <v>15.2</v>
      </c>
      <c r="E107" s="79">
        <v>15.2</v>
      </c>
      <c r="F107" s="75">
        <f t="shared" si="13"/>
        <v>3845.6</v>
      </c>
      <c r="G107" s="75">
        <v>100</v>
      </c>
      <c r="H107" s="75">
        <f t="shared" si="14"/>
        <v>3945.6</v>
      </c>
    </row>
    <row r="108" spans="1:8" ht="27.95" customHeight="1" x14ac:dyDescent="0.25">
      <c r="A108" s="30">
        <f t="shared" si="15"/>
        <v>83</v>
      </c>
      <c r="B108" s="36" t="s">
        <v>199</v>
      </c>
      <c r="C108" s="81">
        <v>253</v>
      </c>
      <c r="D108" s="79">
        <v>15.2</v>
      </c>
      <c r="E108" s="79">
        <v>15.2</v>
      </c>
      <c r="F108" s="75">
        <f t="shared" si="13"/>
        <v>3845.6</v>
      </c>
      <c r="G108" s="75">
        <v>100</v>
      </c>
      <c r="H108" s="75">
        <f t="shared" si="14"/>
        <v>3945.6</v>
      </c>
    </row>
    <row r="109" spans="1:8" ht="27.95" customHeight="1" x14ac:dyDescent="0.25">
      <c r="A109" s="30">
        <f t="shared" si="15"/>
        <v>84</v>
      </c>
      <c r="B109" s="36" t="s">
        <v>201</v>
      </c>
      <c r="C109" s="81">
        <v>253</v>
      </c>
      <c r="D109" s="79">
        <v>15.2</v>
      </c>
      <c r="E109" s="79">
        <v>15.2</v>
      </c>
      <c r="F109" s="75">
        <f t="shared" si="13"/>
        <v>3845.6</v>
      </c>
      <c r="G109" s="75">
        <v>100</v>
      </c>
      <c r="H109" s="75">
        <f t="shared" si="14"/>
        <v>3945.6</v>
      </c>
    </row>
    <row r="110" spans="1:8" ht="27.95" customHeight="1" x14ac:dyDescent="0.25">
      <c r="A110" s="30">
        <f t="shared" si="15"/>
        <v>85</v>
      </c>
      <c r="B110" s="36" t="s">
        <v>203</v>
      </c>
      <c r="C110" s="81">
        <f>243.27*1.04</f>
        <v>253.00080000000003</v>
      </c>
      <c r="D110" s="79">
        <v>15.2</v>
      </c>
      <c r="E110" s="79">
        <v>15.2</v>
      </c>
      <c r="F110" s="75">
        <f t="shared" si="13"/>
        <v>3845.6121600000001</v>
      </c>
      <c r="G110" s="75">
        <v>100</v>
      </c>
      <c r="H110" s="75">
        <f t="shared" si="14"/>
        <v>3945.6121600000001</v>
      </c>
    </row>
    <row r="111" spans="1:8" ht="27.95" customHeight="1" x14ac:dyDescent="0.25">
      <c r="A111" s="30">
        <f t="shared" si="15"/>
        <v>86</v>
      </c>
      <c r="B111" s="36" t="s">
        <v>205</v>
      </c>
      <c r="C111" s="81">
        <v>253</v>
      </c>
      <c r="D111" s="79">
        <v>15.2</v>
      </c>
      <c r="E111" s="79">
        <v>15.2</v>
      </c>
      <c r="F111" s="75">
        <f t="shared" si="13"/>
        <v>3845.6</v>
      </c>
      <c r="G111" s="75">
        <v>100</v>
      </c>
      <c r="H111" s="75">
        <f t="shared" si="14"/>
        <v>3945.6</v>
      </c>
    </row>
    <row r="112" spans="1:8" ht="27.95" customHeight="1" x14ac:dyDescent="0.25">
      <c r="A112" s="30">
        <f t="shared" si="15"/>
        <v>87</v>
      </c>
      <c r="B112" s="36" t="s">
        <v>207</v>
      </c>
      <c r="C112" s="81">
        <v>253</v>
      </c>
      <c r="D112" s="79">
        <v>15.2</v>
      </c>
      <c r="E112" s="79">
        <v>15.2</v>
      </c>
      <c r="F112" s="75">
        <f t="shared" si="13"/>
        <v>3845.6</v>
      </c>
      <c r="G112" s="75">
        <v>100</v>
      </c>
      <c r="H112" s="75">
        <f t="shared" si="14"/>
        <v>3945.6</v>
      </c>
    </row>
    <row r="113" spans="1:8" ht="27.95" customHeight="1" x14ac:dyDescent="0.25">
      <c r="A113" s="30">
        <f t="shared" si="15"/>
        <v>88</v>
      </c>
      <c r="B113" s="43" t="s">
        <v>209</v>
      </c>
      <c r="C113" s="81">
        <f>338.66*1.04</f>
        <v>352.20640000000003</v>
      </c>
      <c r="D113" s="79">
        <v>15.2</v>
      </c>
      <c r="E113" s="79">
        <v>15.2</v>
      </c>
      <c r="F113" s="75">
        <f t="shared" si="13"/>
        <v>5353.5372800000005</v>
      </c>
      <c r="G113" s="75">
        <v>100</v>
      </c>
      <c r="H113" s="75">
        <f t="shared" si="14"/>
        <v>5453.5372800000005</v>
      </c>
    </row>
    <row r="114" spans="1:8" ht="27.95" customHeight="1" x14ac:dyDescent="0.25">
      <c r="A114" s="30">
        <f t="shared" si="15"/>
        <v>89</v>
      </c>
      <c r="B114" s="36" t="s">
        <v>211</v>
      </c>
      <c r="C114" s="81">
        <f>244.79*1.04</f>
        <v>254.58160000000001</v>
      </c>
      <c r="D114" s="79">
        <v>15.2</v>
      </c>
      <c r="E114" s="79">
        <v>15.2</v>
      </c>
      <c r="F114" s="75">
        <f t="shared" si="13"/>
        <v>3869.64032</v>
      </c>
      <c r="G114" s="75">
        <v>100</v>
      </c>
      <c r="H114" s="75">
        <f t="shared" si="14"/>
        <v>3969.64032</v>
      </c>
    </row>
    <row r="115" spans="1:8" ht="27.95" customHeight="1" x14ac:dyDescent="0.25">
      <c r="A115" s="30">
        <f>A114+1</f>
        <v>90</v>
      </c>
      <c r="B115" s="36" t="s">
        <v>213</v>
      </c>
      <c r="C115" s="81">
        <f>244.79*1.04</f>
        <v>254.58160000000001</v>
      </c>
      <c r="D115" s="79">
        <v>15.2</v>
      </c>
      <c r="E115" s="79">
        <v>15.2</v>
      </c>
      <c r="F115" s="75">
        <f t="shared" si="13"/>
        <v>3869.64032</v>
      </c>
      <c r="G115" s="75">
        <v>100</v>
      </c>
      <c r="H115" s="75">
        <f t="shared" si="14"/>
        <v>3969.64032</v>
      </c>
    </row>
    <row r="116" spans="1:8" ht="27.95" customHeight="1" x14ac:dyDescent="0.25">
      <c r="A116" s="30">
        <f>A115+1</f>
        <v>91</v>
      </c>
      <c r="B116" s="43" t="s">
        <v>215</v>
      </c>
      <c r="C116" s="81">
        <f>244.79*1.04</f>
        <v>254.58160000000001</v>
      </c>
      <c r="D116" s="79">
        <v>15.2</v>
      </c>
      <c r="E116" s="79">
        <v>15.2</v>
      </c>
      <c r="F116" s="75">
        <f t="shared" si="13"/>
        <v>3869.64032</v>
      </c>
      <c r="G116" s="75">
        <v>100</v>
      </c>
      <c r="H116" s="75">
        <f t="shared" si="14"/>
        <v>3969.64032</v>
      </c>
    </row>
    <row r="117" spans="1:8" ht="27.95" customHeight="1" x14ac:dyDescent="0.25">
      <c r="A117" s="30"/>
      <c r="B117" s="99" t="s">
        <v>216</v>
      </c>
      <c r="C117" s="81"/>
      <c r="D117" s="79"/>
      <c r="E117" s="79"/>
      <c r="F117" s="75"/>
      <c r="G117" s="75"/>
      <c r="H117" s="75"/>
    </row>
    <row r="118" spans="1:8" ht="21.75" customHeight="1" x14ac:dyDescent="0.3">
      <c r="A118" s="3">
        <f>A116+1</f>
        <v>92</v>
      </c>
      <c r="B118" s="82" t="s">
        <v>218</v>
      </c>
      <c r="C118" s="81">
        <v>410</v>
      </c>
      <c r="D118" s="79">
        <v>15.2</v>
      </c>
      <c r="E118" s="79">
        <v>15.2</v>
      </c>
      <c r="F118" s="75">
        <f t="shared" ref="F118:F139" si="17">C118*D118</f>
        <v>6232</v>
      </c>
      <c r="G118" s="75">
        <v>100</v>
      </c>
      <c r="H118" s="75">
        <f t="shared" ref="H118:H140" si="18">SUM(F118:G118)</f>
        <v>6332</v>
      </c>
    </row>
    <row r="119" spans="1:8" ht="27.95" customHeight="1" x14ac:dyDescent="0.25">
      <c r="A119" s="30">
        <f>A118+1</f>
        <v>93</v>
      </c>
      <c r="B119" s="36" t="s">
        <v>220</v>
      </c>
      <c r="C119" s="81">
        <f>400.07*1.04</f>
        <v>416.07280000000003</v>
      </c>
      <c r="D119" s="79">
        <v>15.2</v>
      </c>
      <c r="E119" s="79">
        <v>15.2</v>
      </c>
      <c r="F119" s="75">
        <f t="shared" si="17"/>
        <v>6324.30656</v>
      </c>
      <c r="G119" s="75">
        <v>100</v>
      </c>
      <c r="H119" s="75">
        <f t="shared" si="18"/>
        <v>6424.30656</v>
      </c>
    </row>
    <row r="120" spans="1:8" ht="27.95" customHeight="1" x14ac:dyDescent="0.25">
      <c r="A120" s="30">
        <f t="shared" si="15"/>
        <v>94</v>
      </c>
      <c r="B120" s="36" t="s">
        <v>222</v>
      </c>
      <c r="C120" s="81">
        <v>300</v>
      </c>
      <c r="D120" s="79">
        <v>15.2</v>
      </c>
      <c r="E120" s="79">
        <v>15.2</v>
      </c>
      <c r="F120" s="75">
        <f t="shared" si="17"/>
        <v>4560</v>
      </c>
      <c r="G120" s="75">
        <v>100</v>
      </c>
      <c r="H120" s="75">
        <f t="shared" si="18"/>
        <v>4660</v>
      </c>
    </row>
    <row r="121" spans="1:8" ht="27.95" customHeight="1" x14ac:dyDescent="0.25">
      <c r="A121" s="30">
        <f t="shared" si="15"/>
        <v>95</v>
      </c>
      <c r="B121" s="36" t="s">
        <v>224</v>
      </c>
      <c r="C121" s="81">
        <f>317.58*1.04</f>
        <v>330.28320000000002</v>
      </c>
      <c r="D121" s="79">
        <v>15.2</v>
      </c>
      <c r="E121" s="79">
        <v>15.2</v>
      </c>
      <c r="F121" s="75">
        <f t="shared" si="17"/>
        <v>5020.3046400000003</v>
      </c>
      <c r="G121" s="75">
        <v>100</v>
      </c>
      <c r="H121" s="75">
        <f t="shared" si="18"/>
        <v>5120.3046400000003</v>
      </c>
    </row>
    <row r="122" spans="1:8" ht="27.95" customHeight="1" x14ac:dyDescent="0.25">
      <c r="A122" s="30">
        <f t="shared" si="15"/>
        <v>96</v>
      </c>
      <c r="B122" s="36" t="s">
        <v>226</v>
      </c>
      <c r="C122" s="81">
        <v>300</v>
      </c>
      <c r="D122" s="79">
        <v>15.2</v>
      </c>
      <c r="E122" s="79">
        <v>14.2</v>
      </c>
      <c r="F122" s="75">
        <f t="shared" si="17"/>
        <v>4560</v>
      </c>
      <c r="G122" s="75">
        <v>100</v>
      </c>
      <c r="H122" s="75">
        <f t="shared" si="18"/>
        <v>4660</v>
      </c>
    </row>
    <row r="123" spans="1:8" ht="27.95" customHeight="1" x14ac:dyDescent="0.25">
      <c r="A123" s="30">
        <f t="shared" si="15"/>
        <v>97</v>
      </c>
      <c r="B123" s="36" t="s">
        <v>228</v>
      </c>
      <c r="C123" s="81">
        <v>300</v>
      </c>
      <c r="D123" s="79">
        <v>15.2</v>
      </c>
      <c r="E123" s="79">
        <v>15.2</v>
      </c>
      <c r="F123" s="75">
        <f t="shared" si="17"/>
        <v>4560</v>
      </c>
      <c r="G123" s="75">
        <v>100</v>
      </c>
      <c r="H123" s="75">
        <f t="shared" si="18"/>
        <v>4660</v>
      </c>
    </row>
    <row r="124" spans="1:8" ht="27.95" customHeight="1" x14ac:dyDescent="0.25">
      <c r="A124" s="30">
        <f t="shared" si="15"/>
        <v>98</v>
      </c>
      <c r="B124" s="36" t="s">
        <v>230</v>
      </c>
      <c r="C124" s="81">
        <v>300</v>
      </c>
      <c r="D124" s="79">
        <v>15.2</v>
      </c>
      <c r="E124" s="79">
        <v>15.2</v>
      </c>
      <c r="F124" s="75">
        <f t="shared" si="17"/>
        <v>4560</v>
      </c>
      <c r="G124" s="75">
        <v>100</v>
      </c>
      <c r="H124" s="75">
        <f t="shared" si="18"/>
        <v>4660</v>
      </c>
    </row>
    <row r="125" spans="1:8" ht="27.95" customHeight="1" x14ac:dyDescent="0.25">
      <c r="A125" s="30">
        <f t="shared" si="15"/>
        <v>99</v>
      </c>
      <c r="B125" s="36" t="s">
        <v>232</v>
      </c>
      <c r="C125" s="81">
        <v>300</v>
      </c>
      <c r="D125" s="79">
        <v>15.2</v>
      </c>
      <c r="E125" s="79">
        <v>15.2</v>
      </c>
      <c r="F125" s="75">
        <f t="shared" si="17"/>
        <v>4560</v>
      </c>
      <c r="G125" s="75">
        <v>100</v>
      </c>
      <c r="H125" s="75">
        <f t="shared" si="18"/>
        <v>4660</v>
      </c>
    </row>
    <row r="126" spans="1:8" ht="27.95" customHeight="1" x14ac:dyDescent="0.25">
      <c r="A126" s="30">
        <f t="shared" si="15"/>
        <v>100</v>
      </c>
      <c r="B126" s="36" t="s">
        <v>234</v>
      </c>
      <c r="C126" s="81">
        <v>300</v>
      </c>
      <c r="D126" s="30">
        <v>15.2</v>
      </c>
      <c r="E126" s="79">
        <v>15.2</v>
      </c>
      <c r="F126" s="75">
        <f t="shared" si="17"/>
        <v>4560</v>
      </c>
      <c r="G126" s="75">
        <v>100</v>
      </c>
      <c r="H126" s="75">
        <f t="shared" si="18"/>
        <v>4660</v>
      </c>
    </row>
    <row r="127" spans="1:8" ht="27.95" customHeight="1" x14ac:dyDescent="0.25">
      <c r="A127" s="30">
        <f t="shared" si="15"/>
        <v>101</v>
      </c>
      <c r="B127" s="36" t="s">
        <v>236</v>
      </c>
      <c r="C127" s="81">
        <v>300</v>
      </c>
      <c r="D127" s="79">
        <v>15.2</v>
      </c>
      <c r="E127" s="79">
        <v>15.2</v>
      </c>
      <c r="F127" s="75">
        <f t="shared" si="17"/>
        <v>4560</v>
      </c>
      <c r="G127" s="75">
        <v>100</v>
      </c>
      <c r="H127" s="75">
        <f t="shared" si="18"/>
        <v>4660</v>
      </c>
    </row>
    <row r="128" spans="1:8" ht="27.95" customHeight="1" x14ac:dyDescent="0.25">
      <c r="A128" s="30">
        <f t="shared" si="15"/>
        <v>102</v>
      </c>
      <c r="B128" s="36" t="s">
        <v>238</v>
      </c>
      <c r="C128" s="81">
        <v>280</v>
      </c>
      <c r="D128" s="79">
        <v>15.2</v>
      </c>
      <c r="E128" s="79">
        <v>15.2</v>
      </c>
      <c r="F128" s="75">
        <f t="shared" si="17"/>
        <v>4256</v>
      </c>
      <c r="G128" s="75">
        <v>100</v>
      </c>
      <c r="H128" s="75">
        <f t="shared" si="18"/>
        <v>4356</v>
      </c>
    </row>
    <row r="129" spans="1:8" ht="27.95" customHeight="1" x14ac:dyDescent="0.25">
      <c r="A129" s="30">
        <f t="shared" si="15"/>
        <v>103</v>
      </c>
      <c r="B129" s="36" t="s">
        <v>240</v>
      </c>
      <c r="C129" s="81">
        <v>280</v>
      </c>
      <c r="D129" s="79">
        <v>15.2</v>
      </c>
      <c r="E129" s="79">
        <v>15.2</v>
      </c>
      <c r="F129" s="75">
        <f t="shared" si="17"/>
        <v>4256</v>
      </c>
      <c r="G129" s="75">
        <v>100</v>
      </c>
      <c r="H129" s="75">
        <f t="shared" si="18"/>
        <v>4356</v>
      </c>
    </row>
    <row r="130" spans="1:8" ht="27.95" customHeight="1" x14ac:dyDescent="0.25">
      <c r="A130" s="30">
        <f t="shared" si="15"/>
        <v>104</v>
      </c>
      <c r="B130" s="36" t="s">
        <v>242</v>
      </c>
      <c r="C130" s="81">
        <f>280</f>
        <v>280</v>
      </c>
      <c r="D130" s="79">
        <v>15.2</v>
      </c>
      <c r="E130" s="79">
        <v>15.2</v>
      </c>
      <c r="F130" s="75">
        <f t="shared" si="17"/>
        <v>4256</v>
      </c>
      <c r="G130" s="75">
        <v>100</v>
      </c>
      <c r="H130" s="75">
        <f t="shared" si="18"/>
        <v>4356</v>
      </c>
    </row>
    <row r="131" spans="1:8" ht="27.95" customHeight="1" x14ac:dyDescent="0.25">
      <c r="A131" s="30">
        <f t="shared" si="15"/>
        <v>105</v>
      </c>
      <c r="B131" s="36" t="s">
        <v>244</v>
      </c>
      <c r="C131" s="81">
        <v>280</v>
      </c>
      <c r="D131" s="79">
        <v>15.2</v>
      </c>
      <c r="E131" s="79">
        <v>15.2</v>
      </c>
      <c r="F131" s="75">
        <f t="shared" si="17"/>
        <v>4256</v>
      </c>
      <c r="G131" s="75">
        <v>100</v>
      </c>
      <c r="H131" s="75">
        <f t="shared" si="18"/>
        <v>4356</v>
      </c>
    </row>
    <row r="132" spans="1:8" ht="27.95" customHeight="1" x14ac:dyDescent="0.25">
      <c r="A132" s="30">
        <f t="shared" si="15"/>
        <v>106</v>
      </c>
      <c r="B132" s="36" t="s">
        <v>246</v>
      </c>
      <c r="C132" s="81">
        <f>280</f>
        <v>280</v>
      </c>
      <c r="D132" s="79">
        <v>15.2</v>
      </c>
      <c r="E132" s="79">
        <v>15.2</v>
      </c>
      <c r="F132" s="75">
        <f t="shared" si="17"/>
        <v>4256</v>
      </c>
      <c r="G132" s="75">
        <v>100</v>
      </c>
      <c r="H132" s="75">
        <f t="shared" si="18"/>
        <v>4356</v>
      </c>
    </row>
    <row r="133" spans="1:8" ht="27.95" customHeight="1" x14ac:dyDescent="0.25">
      <c r="A133" s="30">
        <f t="shared" si="15"/>
        <v>107</v>
      </c>
      <c r="B133" s="36" t="s">
        <v>248</v>
      </c>
      <c r="C133" s="81">
        <v>280</v>
      </c>
      <c r="D133" s="30">
        <v>15.2</v>
      </c>
      <c r="E133" s="79">
        <v>15.2</v>
      </c>
      <c r="F133" s="75">
        <f t="shared" si="17"/>
        <v>4256</v>
      </c>
      <c r="G133" s="75">
        <v>100</v>
      </c>
      <c r="H133" s="75">
        <f t="shared" si="18"/>
        <v>4356</v>
      </c>
    </row>
    <row r="134" spans="1:8" ht="27.95" customHeight="1" x14ac:dyDescent="0.25">
      <c r="A134" s="30">
        <f t="shared" si="15"/>
        <v>108</v>
      </c>
      <c r="B134" s="36" t="s">
        <v>250</v>
      </c>
      <c r="C134" s="81">
        <f>245.93*1.04</f>
        <v>255.7672</v>
      </c>
      <c r="D134" s="79">
        <v>15.2</v>
      </c>
      <c r="E134" s="79">
        <v>15.2</v>
      </c>
      <c r="F134" s="75">
        <f t="shared" si="17"/>
        <v>3887.6614399999999</v>
      </c>
      <c r="G134" s="75">
        <v>100</v>
      </c>
      <c r="H134" s="75">
        <f t="shared" si="18"/>
        <v>3987.6614399999999</v>
      </c>
    </row>
    <row r="135" spans="1:8" ht="27.95" customHeight="1" x14ac:dyDescent="0.25">
      <c r="A135" s="30">
        <f t="shared" si="15"/>
        <v>109</v>
      </c>
      <c r="B135" s="36" t="s">
        <v>252</v>
      </c>
      <c r="C135" s="81">
        <v>280</v>
      </c>
      <c r="D135" s="79">
        <v>15.2</v>
      </c>
      <c r="E135" s="79">
        <v>15.2</v>
      </c>
      <c r="F135" s="75">
        <f t="shared" si="17"/>
        <v>4256</v>
      </c>
      <c r="G135" s="75">
        <v>100</v>
      </c>
      <c r="H135" s="75">
        <f t="shared" si="18"/>
        <v>4356</v>
      </c>
    </row>
    <row r="136" spans="1:8" ht="27.95" customHeight="1" x14ac:dyDescent="0.25">
      <c r="A136" s="30">
        <f t="shared" si="15"/>
        <v>110</v>
      </c>
      <c r="B136" s="36" t="s">
        <v>254</v>
      </c>
      <c r="C136" s="81">
        <v>280</v>
      </c>
      <c r="D136" s="79">
        <v>15.2</v>
      </c>
      <c r="E136" s="79">
        <v>15.2</v>
      </c>
      <c r="F136" s="75">
        <f t="shared" si="17"/>
        <v>4256</v>
      </c>
      <c r="G136" s="75">
        <v>100</v>
      </c>
      <c r="H136" s="75">
        <f t="shared" si="18"/>
        <v>4356</v>
      </c>
    </row>
    <row r="137" spans="1:8" ht="27.95" customHeight="1" x14ac:dyDescent="0.25">
      <c r="A137" s="30">
        <f t="shared" si="15"/>
        <v>111</v>
      </c>
      <c r="B137" s="43" t="s">
        <v>256</v>
      </c>
      <c r="C137" s="81">
        <v>280</v>
      </c>
      <c r="D137" s="79">
        <v>15.2</v>
      </c>
      <c r="E137" s="79">
        <v>11.2</v>
      </c>
      <c r="F137" s="75">
        <f t="shared" si="17"/>
        <v>4256</v>
      </c>
      <c r="G137" s="75">
        <v>100</v>
      </c>
      <c r="H137" s="75">
        <f t="shared" si="18"/>
        <v>4356</v>
      </c>
    </row>
    <row r="138" spans="1:8" ht="27.95" customHeight="1" x14ac:dyDescent="0.25">
      <c r="A138" s="30">
        <f t="shared" si="15"/>
        <v>112</v>
      </c>
      <c r="B138" s="36" t="s">
        <v>259</v>
      </c>
      <c r="C138" s="81">
        <v>280</v>
      </c>
      <c r="D138" s="79">
        <v>15.2</v>
      </c>
      <c r="E138" s="79">
        <v>15.2</v>
      </c>
      <c r="F138" s="75">
        <f t="shared" si="17"/>
        <v>4256</v>
      </c>
      <c r="G138" s="75">
        <v>100</v>
      </c>
      <c r="H138" s="75">
        <f t="shared" si="18"/>
        <v>4356</v>
      </c>
    </row>
    <row r="139" spans="1:8" ht="27.95" customHeight="1" x14ac:dyDescent="0.25">
      <c r="A139" s="30">
        <f t="shared" si="15"/>
        <v>113</v>
      </c>
      <c r="B139" s="36" t="s">
        <v>261</v>
      </c>
      <c r="C139" s="81">
        <v>280</v>
      </c>
      <c r="D139" s="79">
        <v>15.2</v>
      </c>
      <c r="E139" s="79">
        <v>15.2</v>
      </c>
      <c r="F139" s="75">
        <f t="shared" si="17"/>
        <v>4256</v>
      </c>
      <c r="G139" s="75">
        <v>100</v>
      </c>
      <c r="H139" s="75">
        <f t="shared" si="18"/>
        <v>4356</v>
      </c>
    </row>
    <row r="140" spans="1:8" ht="27.95" customHeight="1" x14ac:dyDescent="0.25">
      <c r="A140" s="30">
        <f t="shared" si="15"/>
        <v>114</v>
      </c>
      <c r="B140" s="36" t="s">
        <v>320</v>
      </c>
      <c r="C140" s="81">
        <f>252*1.04</f>
        <v>262.08</v>
      </c>
      <c r="D140" s="79">
        <v>15.2</v>
      </c>
      <c r="E140" s="79">
        <v>15.2</v>
      </c>
      <c r="F140" s="75">
        <f>C140*E140</f>
        <v>3983.6159999999995</v>
      </c>
      <c r="G140" s="75">
        <v>100</v>
      </c>
      <c r="H140" s="75">
        <f t="shared" si="18"/>
        <v>4083.6159999999995</v>
      </c>
    </row>
    <row r="141" spans="1:8" ht="27.95" customHeight="1" x14ac:dyDescent="0.25">
      <c r="A141" s="30"/>
      <c r="B141" s="101" t="s">
        <v>262</v>
      </c>
      <c r="C141" s="81"/>
      <c r="D141" s="79"/>
      <c r="E141" s="79"/>
      <c r="F141" s="75"/>
      <c r="G141" s="75"/>
      <c r="H141" s="75"/>
    </row>
    <row r="142" spans="1:8" ht="27" customHeight="1" x14ac:dyDescent="0.25">
      <c r="A142" s="30">
        <f>A140+1</f>
        <v>115</v>
      </c>
      <c r="B142" s="36" t="s">
        <v>264</v>
      </c>
      <c r="C142" s="81">
        <v>410</v>
      </c>
      <c r="D142" s="79">
        <v>15.2</v>
      </c>
      <c r="E142" s="79">
        <v>15.2</v>
      </c>
      <c r="F142" s="75">
        <f>C142*D142</f>
        <v>6232</v>
      </c>
      <c r="G142" s="75">
        <v>100</v>
      </c>
      <c r="H142" s="75">
        <f t="shared" ref="H142:H152" si="19">SUM(F142:G142)</f>
        <v>6332</v>
      </c>
    </row>
    <row r="143" spans="1:8" ht="27.95" customHeight="1" x14ac:dyDescent="0.25">
      <c r="A143" s="30">
        <f t="shared" si="15"/>
        <v>116</v>
      </c>
      <c r="B143" s="36" t="s">
        <v>266</v>
      </c>
      <c r="C143" s="81">
        <f>317.58*1.04</f>
        <v>330.28320000000002</v>
      </c>
      <c r="D143" s="79">
        <v>15.2</v>
      </c>
      <c r="E143" s="79">
        <v>15.2</v>
      </c>
      <c r="F143" s="75">
        <f>C143*D143</f>
        <v>5020.3046400000003</v>
      </c>
      <c r="G143" s="75">
        <v>100</v>
      </c>
      <c r="H143" s="75">
        <f t="shared" si="19"/>
        <v>5120.3046400000003</v>
      </c>
    </row>
    <row r="144" spans="1:8" ht="27.95" customHeight="1" x14ac:dyDescent="0.25">
      <c r="A144" s="30">
        <f t="shared" si="15"/>
        <v>117</v>
      </c>
      <c r="B144" s="43" t="s">
        <v>257</v>
      </c>
      <c r="C144" s="81">
        <f>251.87*1.04</f>
        <v>261.94479999999999</v>
      </c>
      <c r="D144" s="79">
        <v>15.2</v>
      </c>
      <c r="E144" s="79">
        <v>15.2</v>
      </c>
      <c r="F144" s="75">
        <f>C144*0</f>
        <v>0</v>
      </c>
      <c r="G144" s="75"/>
      <c r="H144" s="75">
        <f t="shared" si="19"/>
        <v>0</v>
      </c>
    </row>
    <row r="145" spans="1:10" ht="27.95" customHeight="1" x14ac:dyDescent="0.25">
      <c r="A145" s="30">
        <f t="shared" si="15"/>
        <v>118</v>
      </c>
      <c r="B145" s="36" t="s">
        <v>268</v>
      </c>
      <c r="C145" s="81">
        <f>335.13*1.04</f>
        <v>348.53520000000003</v>
      </c>
      <c r="D145" s="79">
        <v>15.2</v>
      </c>
      <c r="E145" s="79">
        <v>15.2</v>
      </c>
      <c r="F145" s="75">
        <f t="shared" ref="F145:F152" si="20">C145*D145</f>
        <v>5297.7350400000005</v>
      </c>
      <c r="G145" s="75">
        <v>100</v>
      </c>
      <c r="H145" s="75">
        <f t="shared" si="19"/>
        <v>5397.7350400000005</v>
      </c>
    </row>
    <row r="146" spans="1:10" ht="27.95" customHeight="1" x14ac:dyDescent="0.25">
      <c r="A146" s="30">
        <f t="shared" si="15"/>
        <v>119</v>
      </c>
      <c r="B146" s="36" t="s">
        <v>270</v>
      </c>
      <c r="C146" s="81">
        <f>335.13*1.04</f>
        <v>348.53520000000003</v>
      </c>
      <c r="D146" s="79">
        <v>15.2</v>
      </c>
      <c r="E146" s="79">
        <v>15.2</v>
      </c>
      <c r="F146" s="75">
        <f t="shared" si="20"/>
        <v>5297.7350400000005</v>
      </c>
      <c r="G146" s="75">
        <v>100</v>
      </c>
      <c r="H146" s="75">
        <f t="shared" si="19"/>
        <v>5397.7350400000005</v>
      </c>
    </row>
    <row r="147" spans="1:10" ht="27.95" customHeight="1" x14ac:dyDescent="0.25">
      <c r="A147" s="30">
        <f t="shared" si="15"/>
        <v>120</v>
      </c>
      <c r="B147" s="43" t="s">
        <v>272</v>
      </c>
      <c r="C147" s="81">
        <f>335.13*1.04</f>
        <v>348.53520000000003</v>
      </c>
      <c r="D147" s="67">
        <v>15.2</v>
      </c>
      <c r="E147" s="79">
        <v>15.2</v>
      </c>
      <c r="F147" s="75">
        <f t="shared" si="20"/>
        <v>5297.7350400000005</v>
      </c>
      <c r="G147" s="75">
        <v>100</v>
      </c>
      <c r="H147" s="75">
        <f t="shared" si="19"/>
        <v>5397.7350400000005</v>
      </c>
    </row>
    <row r="148" spans="1:10" ht="27.95" customHeight="1" x14ac:dyDescent="0.25">
      <c r="A148" s="30">
        <f t="shared" si="15"/>
        <v>121</v>
      </c>
      <c r="B148" s="43" t="s">
        <v>274</v>
      </c>
      <c r="C148" s="81">
        <f>301.93*1.04</f>
        <v>314.00720000000001</v>
      </c>
      <c r="D148" s="67">
        <v>15.2</v>
      </c>
      <c r="E148" s="79">
        <v>15.2</v>
      </c>
      <c r="F148" s="75">
        <f t="shared" si="20"/>
        <v>4772.9094400000004</v>
      </c>
      <c r="G148" s="75">
        <v>100</v>
      </c>
      <c r="H148" s="75">
        <f t="shared" si="19"/>
        <v>4872.9094400000004</v>
      </c>
    </row>
    <row r="149" spans="1:10" ht="27.95" customHeight="1" x14ac:dyDescent="0.25">
      <c r="A149" s="30">
        <f t="shared" si="15"/>
        <v>122</v>
      </c>
      <c r="B149" s="36" t="s">
        <v>276</v>
      </c>
      <c r="C149" s="81">
        <f>261.98*1.04</f>
        <v>272.45920000000001</v>
      </c>
      <c r="D149" s="79">
        <v>15.2</v>
      </c>
      <c r="E149" s="79">
        <v>15.2</v>
      </c>
      <c r="F149" s="75">
        <f t="shared" si="20"/>
        <v>4141.3798399999996</v>
      </c>
      <c r="G149" s="75">
        <v>100</v>
      </c>
      <c r="H149" s="75">
        <f t="shared" si="19"/>
        <v>4241.3798399999996</v>
      </c>
    </row>
    <row r="150" spans="1:10" ht="27.95" customHeight="1" x14ac:dyDescent="0.25">
      <c r="A150" s="30">
        <f t="shared" si="15"/>
        <v>123</v>
      </c>
      <c r="B150" s="43" t="s">
        <v>278</v>
      </c>
      <c r="C150" s="81">
        <f>261.98*1.04</f>
        <v>272.45920000000001</v>
      </c>
      <c r="D150" s="79">
        <v>15.2</v>
      </c>
      <c r="E150" s="79">
        <v>15.2</v>
      </c>
      <c r="F150" s="66">
        <f t="shared" si="20"/>
        <v>4141.3798399999996</v>
      </c>
      <c r="G150" s="75">
        <v>100</v>
      </c>
      <c r="H150" s="75">
        <f t="shared" si="19"/>
        <v>4241.3798399999996</v>
      </c>
    </row>
    <row r="151" spans="1:10" ht="27.95" customHeight="1" x14ac:dyDescent="0.25">
      <c r="A151" s="30">
        <f t="shared" si="15"/>
        <v>124</v>
      </c>
      <c r="B151" s="43" t="s">
        <v>322</v>
      </c>
      <c r="C151" s="81">
        <v>237.12</v>
      </c>
      <c r="D151" s="79">
        <v>15.2</v>
      </c>
      <c r="E151" s="79">
        <v>15.2</v>
      </c>
      <c r="F151" s="66">
        <f t="shared" si="20"/>
        <v>3604.2239999999997</v>
      </c>
      <c r="G151" s="75">
        <v>100</v>
      </c>
      <c r="H151" s="75">
        <f t="shared" si="19"/>
        <v>3704.2239999999997</v>
      </c>
    </row>
    <row r="152" spans="1:10" ht="27.95" customHeight="1" x14ac:dyDescent="0.25">
      <c r="A152" s="30">
        <f t="shared" si="15"/>
        <v>125</v>
      </c>
      <c r="B152" s="43" t="s">
        <v>323</v>
      </c>
      <c r="C152" s="81">
        <v>314.08</v>
      </c>
      <c r="D152" s="79">
        <v>15.2</v>
      </c>
      <c r="E152" s="79">
        <v>15.2</v>
      </c>
      <c r="F152" s="66">
        <f t="shared" si="20"/>
        <v>4774.0159999999996</v>
      </c>
      <c r="G152" s="75">
        <v>100</v>
      </c>
      <c r="H152" s="75">
        <f t="shared" si="19"/>
        <v>4874.0159999999996</v>
      </c>
    </row>
    <row r="153" spans="1:10" ht="27.95" customHeight="1" x14ac:dyDescent="0.25">
      <c r="A153" s="30"/>
      <c r="B153" s="99" t="s">
        <v>279</v>
      </c>
      <c r="C153" s="81"/>
      <c r="D153" s="79"/>
      <c r="E153" s="79"/>
      <c r="F153" s="75"/>
      <c r="G153" s="75"/>
      <c r="H153" s="75"/>
    </row>
    <row r="154" spans="1:10" ht="27.95" customHeight="1" x14ac:dyDescent="0.25">
      <c r="A154" s="30">
        <f>A152+1</f>
        <v>126</v>
      </c>
      <c r="B154" s="48" t="s">
        <v>285</v>
      </c>
      <c r="C154" s="81">
        <f>400*1.04</f>
        <v>416</v>
      </c>
      <c r="D154" s="30">
        <v>15.2</v>
      </c>
      <c r="E154" s="79">
        <v>15.2</v>
      </c>
      <c r="F154" s="75">
        <f>C154*D154</f>
        <v>6323.2</v>
      </c>
      <c r="G154" s="75">
        <v>100</v>
      </c>
      <c r="H154" s="75">
        <f>SUM(F154:G154)</f>
        <v>6423.2</v>
      </c>
    </row>
    <row r="155" spans="1:10" ht="27.95" customHeight="1" x14ac:dyDescent="0.25">
      <c r="A155" s="30">
        <v>126</v>
      </c>
      <c r="B155" s="36" t="s">
        <v>281</v>
      </c>
      <c r="C155" s="81">
        <v>410</v>
      </c>
      <c r="D155" s="79">
        <v>15.2</v>
      </c>
      <c r="E155" s="79">
        <v>15.2</v>
      </c>
      <c r="F155" s="75">
        <f>C155*D155</f>
        <v>6232</v>
      </c>
      <c r="G155" s="75">
        <v>100</v>
      </c>
      <c r="H155" s="75">
        <f>SUM(F155:G155)</f>
        <v>6332</v>
      </c>
    </row>
    <row r="156" spans="1:10" ht="27.95" customHeight="1" x14ac:dyDescent="0.25">
      <c r="A156" s="30">
        <f>A155+1</f>
        <v>127</v>
      </c>
      <c r="B156" s="36" t="s">
        <v>64</v>
      </c>
      <c r="C156" s="81">
        <f>400*1.04</f>
        <v>416</v>
      </c>
      <c r="D156" s="79">
        <v>15.2</v>
      </c>
      <c r="E156" s="79">
        <v>15.2</v>
      </c>
      <c r="F156" s="75">
        <f>C156*D156</f>
        <v>6323.2</v>
      </c>
      <c r="G156" s="75">
        <v>100</v>
      </c>
      <c r="H156" s="75">
        <f>SUM(F156:G156)</f>
        <v>6423.2</v>
      </c>
      <c r="I156" s="46"/>
      <c r="J156" s="47"/>
    </row>
    <row r="157" spans="1:10" ht="27.95" customHeight="1" x14ac:dyDescent="0.25">
      <c r="A157" s="30">
        <f>A156+1</f>
        <v>128</v>
      </c>
      <c r="B157" s="36" t="s">
        <v>82</v>
      </c>
      <c r="C157" s="81">
        <f>400.07*1.04</f>
        <v>416.07280000000003</v>
      </c>
      <c r="D157" s="79">
        <v>15.2</v>
      </c>
      <c r="E157" s="79">
        <v>15.2</v>
      </c>
      <c r="F157" s="83">
        <f>C157*D157</f>
        <v>6324.30656</v>
      </c>
      <c r="G157" s="75">
        <v>100</v>
      </c>
      <c r="H157" s="75">
        <f>SUM(F157:G157)</f>
        <v>6424.30656</v>
      </c>
    </row>
    <row r="158" spans="1:10" ht="27.95" customHeight="1" x14ac:dyDescent="0.25">
      <c r="A158" s="30"/>
      <c r="B158" s="99" t="s">
        <v>286</v>
      </c>
      <c r="C158" s="81"/>
      <c r="D158" s="79"/>
      <c r="E158" s="79"/>
      <c r="F158" s="75"/>
      <c r="G158" s="75"/>
      <c r="H158" s="75"/>
    </row>
    <row r="159" spans="1:10" ht="27.95" customHeight="1" x14ac:dyDescent="0.25">
      <c r="A159" s="30">
        <f>A157+1</f>
        <v>129</v>
      </c>
      <c r="B159" s="36" t="s">
        <v>288</v>
      </c>
      <c r="C159" s="81">
        <f>383.88*1.04</f>
        <v>399.23520000000002</v>
      </c>
      <c r="D159" s="79">
        <v>15.2</v>
      </c>
      <c r="E159" s="79">
        <v>15.2</v>
      </c>
      <c r="F159" s="75">
        <f>C159*D159</f>
        <v>6068.3750399999999</v>
      </c>
      <c r="G159" s="75">
        <v>100</v>
      </c>
      <c r="H159" s="75">
        <f>SUM(F159:G159)</f>
        <v>6168.3750399999999</v>
      </c>
    </row>
    <row r="160" spans="1:10" ht="27.95" customHeight="1" x14ac:dyDescent="0.25">
      <c r="A160" s="30">
        <f>A159+1</f>
        <v>130</v>
      </c>
      <c r="B160" s="36" t="s">
        <v>290</v>
      </c>
      <c r="C160" s="81">
        <f>263.16*1.04</f>
        <v>273.68640000000005</v>
      </c>
      <c r="D160" s="79">
        <v>15.2</v>
      </c>
      <c r="E160" s="79">
        <v>15.2</v>
      </c>
      <c r="F160" s="75">
        <f>C160*D160</f>
        <v>4160.0332800000006</v>
      </c>
      <c r="G160" s="75">
        <v>100</v>
      </c>
      <c r="H160" s="75">
        <f>SUM(F160:G160)</f>
        <v>4260.0332800000006</v>
      </c>
    </row>
    <row r="161" spans="1:8" ht="27.95" customHeight="1" x14ac:dyDescent="0.25">
      <c r="A161" s="30">
        <f>A160+1</f>
        <v>131</v>
      </c>
      <c r="B161" s="43" t="s">
        <v>292</v>
      </c>
      <c r="C161" s="81">
        <f>174.49*1.04</f>
        <v>181.46960000000001</v>
      </c>
      <c r="D161" s="79">
        <v>15.2</v>
      </c>
      <c r="E161" s="79">
        <v>15.2</v>
      </c>
      <c r="F161" s="75">
        <f>C161*D161</f>
        <v>2758.3379199999999</v>
      </c>
      <c r="G161" s="75">
        <v>100</v>
      </c>
      <c r="H161" s="75">
        <f>SUM(F161:G161)</f>
        <v>2858.3379199999999</v>
      </c>
    </row>
    <row r="162" spans="1:8" ht="27.95" customHeight="1" x14ac:dyDescent="0.25">
      <c r="A162" s="30"/>
      <c r="B162" s="100" t="s">
        <v>293</v>
      </c>
      <c r="C162" s="81"/>
      <c r="D162" s="79"/>
      <c r="E162" s="79"/>
      <c r="F162" s="75"/>
      <c r="G162" s="75"/>
      <c r="H162" s="75"/>
    </row>
    <row r="163" spans="1:8" ht="27.95" customHeight="1" x14ac:dyDescent="0.25">
      <c r="A163" s="30">
        <f>A161+1</f>
        <v>132</v>
      </c>
      <c r="B163" s="43" t="s">
        <v>295</v>
      </c>
      <c r="C163" s="81">
        <v>388</v>
      </c>
      <c r="D163" s="79">
        <v>15.2</v>
      </c>
      <c r="E163" s="79">
        <v>15.2</v>
      </c>
      <c r="F163" s="75">
        <f>C163*D163</f>
        <v>5897.5999999999995</v>
      </c>
      <c r="G163" s="75">
        <v>100</v>
      </c>
      <c r="H163" s="75">
        <f>SUM(F163:G163)</f>
        <v>5997.5999999999995</v>
      </c>
    </row>
    <row r="164" spans="1:8" ht="27.95" customHeight="1" x14ac:dyDescent="0.25">
      <c r="A164" s="30"/>
      <c r="B164" s="100" t="s">
        <v>296</v>
      </c>
      <c r="C164" s="81"/>
      <c r="D164" s="79"/>
      <c r="E164" s="79"/>
      <c r="F164" s="75"/>
      <c r="G164" s="75"/>
      <c r="H164" s="75"/>
    </row>
    <row r="165" spans="1:8" ht="27.95" customHeight="1" x14ac:dyDescent="0.25">
      <c r="A165" s="30">
        <f>A163+1</f>
        <v>133</v>
      </c>
      <c r="B165" s="43" t="s">
        <v>297</v>
      </c>
      <c r="C165" s="81">
        <v>388</v>
      </c>
      <c r="D165" s="79">
        <v>15.2</v>
      </c>
      <c r="E165" s="79">
        <v>15.2</v>
      </c>
      <c r="F165" s="75">
        <f>C165*D165</f>
        <v>5897.5999999999995</v>
      </c>
      <c r="G165" s="75">
        <v>100</v>
      </c>
      <c r="H165" s="75">
        <f>SUM(F165:G165)</f>
        <v>5997.5999999999995</v>
      </c>
    </row>
    <row r="166" spans="1:8" ht="27.95" customHeight="1" x14ac:dyDescent="0.25">
      <c r="A166" s="30"/>
      <c r="B166" s="100" t="s">
        <v>298</v>
      </c>
      <c r="C166" s="81"/>
      <c r="D166" s="79"/>
      <c r="E166" s="79"/>
      <c r="F166" s="75"/>
      <c r="G166" s="75"/>
      <c r="H166" s="75"/>
    </row>
    <row r="167" spans="1:8" ht="27.95" customHeight="1" x14ac:dyDescent="0.25">
      <c r="A167" s="30">
        <f>A165+1</f>
        <v>134</v>
      </c>
      <c r="B167" s="43" t="s">
        <v>300</v>
      </c>
      <c r="C167" s="81">
        <v>388</v>
      </c>
      <c r="D167" s="79">
        <v>15.2</v>
      </c>
      <c r="E167" s="79">
        <v>15.2</v>
      </c>
      <c r="F167" s="75">
        <f>C167*D167</f>
        <v>5897.5999999999995</v>
      </c>
      <c r="G167" s="75">
        <v>100</v>
      </c>
      <c r="H167" s="75">
        <f>SUM(F167:G167)</f>
        <v>5997.5999999999995</v>
      </c>
    </row>
    <row r="168" spans="1:8" ht="21.75" customHeight="1" x14ac:dyDescent="0.3">
      <c r="A168" s="65"/>
      <c r="B168" s="102" t="s">
        <v>313</v>
      </c>
      <c r="C168" s="81"/>
      <c r="D168" s="79"/>
      <c r="E168" s="79"/>
      <c r="F168" s="75"/>
      <c r="G168" s="75"/>
      <c r="H168" s="75"/>
    </row>
    <row r="169" spans="1:8" ht="21.75" customHeight="1" x14ac:dyDescent="0.3">
      <c r="A169" s="65">
        <f>A167+1</f>
        <v>135</v>
      </c>
      <c r="B169" s="1" t="s">
        <v>315</v>
      </c>
      <c r="C169" s="81">
        <v>410</v>
      </c>
      <c r="D169" s="79">
        <v>15.2</v>
      </c>
      <c r="E169" s="79">
        <v>15.2</v>
      </c>
      <c r="F169" s="75">
        <f>C169*E169</f>
        <v>6232</v>
      </c>
      <c r="G169" s="75">
        <v>100</v>
      </c>
      <c r="H169" s="75">
        <f>SUM(F169:G169)</f>
        <v>6332</v>
      </c>
    </row>
    <row r="170" spans="1:8" ht="27.95" customHeight="1" x14ac:dyDescent="0.25">
      <c r="A170" s="22"/>
      <c r="B170" s="1"/>
      <c r="C170" s="66"/>
      <c r="D170" s="67"/>
    </row>
    <row r="171" spans="1:8" ht="27.95" customHeight="1" x14ac:dyDescent="0.25">
      <c r="A171" s="30"/>
      <c r="B171" s="1"/>
      <c r="C171" s="81"/>
      <c r="D171" s="67"/>
    </row>
    <row r="172" spans="1:8" ht="17.25" customHeight="1" x14ac:dyDescent="0.25">
      <c r="A172" s="30"/>
      <c r="B172" s="43"/>
      <c r="C172" s="81"/>
      <c r="D172" s="67"/>
      <c r="E172" s="67"/>
      <c r="F172" s="66"/>
      <c r="G172" s="66"/>
      <c r="H172" s="75"/>
    </row>
    <row r="173" spans="1:8" ht="18" customHeight="1" x14ac:dyDescent="0.25">
      <c r="A173" s="30"/>
      <c r="B173" s="36"/>
      <c r="C173" s="75"/>
      <c r="D173" s="88"/>
      <c r="E173" s="88"/>
      <c r="F173" s="89"/>
      <c r="G173" s="89"/>
      <c r="H173" s="89"/>
    </row>
    <row r="177" spans="6:6" x14ac:dyDescent="0.25">
      <c r="F177" s="1" t="s">
        <v>0</v>
      </c>
    </row>
    <row r="193" spans="2:2" x14ac:dyDescent="0.25">
      <c r="B193" s="2" t="s">
        <v>0</v>
      </c>
    </row>
  </sheetData>
  <sheetProtection algorithmName="SHA-512" hashValue="1GJkG/v5Jbbz8TUDm4hEYvDAPoEY2eGt1JC22u8orWKXxYq1SQ/TvrPoFIOxBNBYDAUu81CAAUJYd28TI1162Q==" saltValue="TKGyxgSft5Qdl1J+IAhCxQ==" spinCount="100000" sheet="1" objects="1" scenarios="1"/>
  <mergeCells count="10">
    <mergeCell ref="C2:H2"/>
    <mergeCell ref="C6:F6"/>
    <mergeCell ref="A7:A9"/>
    <mergeCell ref="B7:B9"/>
    <mergeCell ref="C7:C9"/>
    <mergeCell ref="D7:D9"/>
    <mergeCell ref="E7:E9"/>
    <mergeCell ref="F7:F9"/>
    <mergeCell ref="G7:G8"/>
    <mergeCell ref="H7:H9"/>
  </mergeCells>
  <pageMargins left="0.70866141732283461" right="0.70866141732283461" top="0.74803149606299213" bottom="0.74803149606299213" header="0.31496062992125984" footer="0.31496062992125984"/>
  <pageSetup paperSize="129" scale="57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86CEB-C7D7-45FC-824E-95091B36A6D4}">
  <sheetPr>
    <pageSetUpPr fitToPage="1"/>
  </sheetPr>
  <dimension ref="A1:V182"/>
  <sheetViews>
    <sheetView topLeftCell="A157" workbookViewId="0">
      <selection activeCell="J16" sqref="J16"/>
    </sheetView>
  </sheetViews>
  <sheetFormatPr baseColWidth="10" defaultColWidth="12.7109375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2.28515625" style="1" customWidth="1"/>
    <col min="5" max="5" width="9.5703125" style="1" customWidth="1"/>
    <col min="6" max="6" width="14.85546875" style="1" customWidth="1"/>
    <col min="7" max="7" width="12.5703125" style="1" customWidth="1"/>
    <col min="8" max="8" width="15.5703125" style="1" customWidth="1"/>
    <col min="9" max="9" width="11.7109375" style="1" customWidth="1"/>
    <col min="10" max="10" width="13.7109375" style="1" customWidth="1"/>
    <col min="11" max="11" width="11.7109375" style="1" customWidth="1"/>
    <col min="12" max="12" width="13" style="1" customWidth="1"/>
    <col min="13" max="13" width="12.28515625" style="1" customWidth="1"/>
    <col min="14" max="15" width="12.7109375" style="1" customWidth="1"/>
    <col min="16" max="16" width="12.5703125" style="1" customWidth="1"/>
    <col min="17" max="17" width="13.42578125" style="1" customWidth="1"/>
    <col min="18" max="18" width="14.42578125" style="1" customWidth="1"/>
    <col min="19" max="19" width="17.28515625" style="1" customWidth="1"/>
    <col min="20" max="20" width="27" style="1" customWidth="1"/>
    <col min="21" max="16384" width="12.7109375" style="1"/>
  </cols>
  <sheetData>
    <row r="1" spans="1:19" x14ac:dyDescent="0.25">
      <c r="B1" s="2" t="s">
        <v>0</v>
      </c>
      <c r="J1" s="1" t="s">
        <v>0</v>
      </c>
      <c r="Q1" s="1" t="s">
        <v>0</v>
      </c>
    </row>
    <row r="2" spans="1:19" x14ac:dyDescent="0.25">
      <c r="A2" s="3" t="s">
        <v>0</v>
      </c>
      <c r="C2" s="124" t="s">
        <v>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" t="s">
        <v>0</v>
      </c>
    </row>
    <row r="3" spans="1:19" x14ac:dyDescent="0.25">
      <c r="A3" s="4" t="s">
        <v>0</v>
      </c>
      <c r="B3" s="5" t="s">
        <v>0</v>
      </c>
      <c r="C3" s="6"/>
      <c r="D3" s="7"/>
      <c r="E3" s="8"/>
      <c r="F3" s="9"/>
      <c r="G3" s="9"/>
      <c r="H3" s="9"/>
      <c r="I3" s="9"/>
      <c r="J3" s="9"/>
      <c r="K3" s="98"/>
      <c r="L3" s="11" t="s">
        <v>0</v>
      </c>
      <c r="M3" s="11"/>
    </row>
    <row r="4" spans="1:19" x14ac:dyDescent="0.25">
      <c r="A4" s="4" t="s">
        <v>0</v>
      </c>
      <c r="B4" s="5"/>
      <c r="C4" s="14"/>
      <c r="D4" s="7"/>
      <c r="M4" s="15"/>
      <c r="N4" s="15"/>
      <c r="O4" s="15"/>
    </row>
    <row r="5" spans="1:19" x14ac:dyDescent="0.25">
      <c r="A5" s="4"/>
      <c r="B5" s="5"/>
      <c r="C5" s="16"/>
      <c r="D5" s="7"/>
    </row>
    <row r="6" spans="1:19" ht="17.25" x14ac:dyDescent="0.25">
      <c r="A6" s="17"/>
      <c r="B6" s="18"/>
      <c r="C6" s="107" t="s">
        <v>7</v>
      </c>
      <c r="D6" s="108"/>
      <c r="E6" s="108"/>
      <c r="F6" s="109"/>
      <c r="G6" s="19"/>
      <c r="H6" s="20"/>
      <c r="I6" s="83"/>
      <c r="J6" s="75"/>
      <c r="K6" s="75"/>
      <c r="L6" s="75"/>
      <c r="M6" s="75"/>
      <c r="N6" s="75"/>
      <c r="O6" s="75"/>
      <c r="P6" s="75"/>
      <c r="Q6" s="46"/>
      <c r="R6" s="46"/>
      <c r="S6" s="86"/>
    </row>
    <row r="7" spans="1:19" ht="15.75" customHeight="1" x14ac:dyDescent="0.25">
      <c r="A7" s="125" t="s">
        <v>8</v>
      </c>
      <c r="B7" s="111" t="s">
        <v>10</v>
      </c>
      <c r="C7" s="114" t="s">
        <v>11</v>
      </c>
      <c r="D7" s="121" t="s">
        <v>14</v>
      </c>
      <c r="E7" s="121" t="s">
        <v>15</v>
      </c>
      <c r="F7" s="118" t="s">
        <v>16</v>
      </c>
      <c r="G7" s="131" t="s">
        <v>17</v>
      </c>
      <c r="H7" s="118" t="s">
        <v>18</v>
      </c>
      <c r="I7" s="83"/>
      <c r="J7" s="75"/>
      <c r="K7" s="75"/>
      <c r="L7" s="75"/>
      <c r="M7" s="75"/>
      <c r="N7" s="75"/>
      <c r="O7" s="75"/>
      <c r="P7" s="75"/>
      <c r="Q7" s="46"/>
      <c r="R7" s="46"/>
      <c r="S7" s="86" t="s">
        <v>0</v>
      </c>
    </row>
    <row r="8" spans="1:19" x14ac:dyDescent="0.25">
      <c r="A8" s="110"/>
      <c r="B8" s="112"/>
      <c r="C8" s="115"/>
      <c r="D8" s="122"/>
      <c r="E8" s="122"/>
      <c r="F8" s="119"/>
      <c r="G8" s="137"/>
      <c r="H8" s="119"/>
      <c r="I8" s="89"/>
      <c r="J8" s="89"/>
      <c r="K8" s="89"/>
      <c r="L8" s="89"/>
      <c r="M8" s="89"/>
      <c r="N8" s="89"/>
      <c r="O8" s="89"/>
      <c r="P8" s="89"/>
      <c r="Q8" s="90"/>
      <c r="R8" s="90"/>
      <c r="S8" s="90"/>
    </row>
    <row r="9" spans="1:19" ht="17.25" x14ac:dyDescent="0.25">
      <c r="A9" s="110"/>
      <c r="B9" s="113"/>
      <c r="C9" s="116"/>
      <c r="D9" s="123"/>
      <c r="E9" s="123"/>
      <c r="F9" s="120"/>
      <c r="G9" s="21" t="s">
        <v>305</v>
      </c>
      <c r="H9" s="120"/>
      <c r="I9" s="48"/>
      <c r="J9" s="48"/>
      <c r="K9" s="48"/>
      <c r="L9" s="48"/>
      <c r="M9" s="48"/>
      <c r="N9" s="48"/>
      <c r="O9" s="48"/>
      <c r="P9" s="48"/>
      <c r="Q9" s="72"/>
    </row>
    <row r="10" spans="1:19" ht="27.95" customHeight="1" x14ac:dyDescent="0.25">
      <c r="A10" s="22"/>
      <c r="B10" s="99" t="s">
        <v>20</v>
      </c>
      <c r="C10" s="78"/>
      <c r="D10" s="79"/>
      <c r="E10" s="79"/>
      <c r="F10" s="75"/>
      <c r="G10" s="75"/>
      <c r="H10" s="80"/>
      <c r="I10" s="48"/>
      <c r="J10" s="48"/>
      <c r="K10" s="48"/>
      <c r="L10" s="48"/>
      <c r="M10" s="48"/>
      <c r="N10" s="48"/>
      <c r="O10" s="48"/>
      <c r="P10" s="48"/>
      <c r="Q10" s="48"/>
    </row>
    <row r="11" spans="1:19" ht="27.95" customHeight="1" x14ac:dyDescent="0.25">
      <c r="A11" s="30">
        <v>1</v>
      </c>
      <c r="B11" s="36" t="s">
        <v>22</v>
      </c>
      <c r="C11" s="81">
        <v>940</v>
      </c>
      <c r="D11" s="79">
        <v>15.2</v>
      </c>
      <c r="E11" s="79">
        <v>15.2</v>
      </c>
      <c r="F11" s="75">
        <f>C11*E11</f>
        <v>14288</v>
      </c>
      <c r="G11" s="75"/>
      <c r="H11" s="75">
        <f>SUM(F11:G11)</f>
        <v>14288</v>
      </c>
      <c r="I11" s="48"/>
      <c r="J11" s="48"/>
      <c r="K11" s="48"/>
      <c r="L11" s="48"/>
      <c r="M11" s="48"/>
      <c r="N11" s="48"/>
      <c r="O11" s="75"/>
      <c r="P11" s="48"/>
      <c r="Q11" s="48"/>
    </row>
    <row r="12" spans="1:19" ht="27.95" customHeight="1" x14ac:dyDescent="0.3">
      <c r="A12" s="30"/>
      <c r="B12" s="99" t="s">
        <v>23</v>
      </c>
      <c r="C12" s="81"/>
      <c r="D12" s="79"/>
      <c r="E12" s="79"/>
      <c r="F12" s="75"/>
      <c r="G12" s="75"/>
      <c r="H12" s="75"/>
      <c r="I12" s="39"/>
      <c r="J12" s="39"/>
      <c r="K12" s="39"/>
      <c r="L12" s="39"/>
      <c r="M12" s="39"/>
      <c r="N12" s="39"/>
      <c r="O12" s="39"/>
      <c r="P12" s="39"/>
      <c r="Q12" s="39"/>
    </row>
    <row r="13" spans="1:19" ht="27.95" customHeight="1" x14ac:dyDescent="0.25">
      <c r="A13" s="30">
        <v>2</v>
      </c>
      <c r="B13" s="36" t="s">
        <v>24</v>
      </c>
      <c r="C13" s="81">
        <v>810</v>
      </c>
      <c r="D13" s="79">
        <v>15.2</v>
      </c>
      <c r="E13" s="79">
        <v>15.2</v>
      </c>
      <c r="F13" s="75">
        <f>C13*E13</f>
        <v>12312</v>
      </c>
      <c r="G13" s="75"/>
      <c r="H13" s="75">
        <f>SUM(F13:G13)</f>
        <v>12312</v>
      </c>
    </row>
    <row r="14" spans="1:19" ht="27.95" customHeight="1" x14ac:dyDescent="0.25">
      <c r="A14" s="30">
        <f>A13+1</f>
        <v>3</v>
      </c>
      <c r="B14" s="36" t="s">
        <v>26</v>
      </c>
      <c r="C14" s="81">
        <v>493.31</v>
      </c>
      <c r="D14" s="79">
        <v>15.2</v>
      </c>
      <c r="E14" s="79">
        <v>15.2</v>
      </c>
      <c r="F14" s="75">
        <f>(C14*E14)</f>
        <v>7498.3119999999999</v>
      </c>
      <c r="G14" s="75">
        <v>518.61</v>
      </c>
      <c r="H14" s="75">
        <f>SUM(F14:G14)</f>
        <v>8016.9219999999996</v>
      </c>
    </row>
    <row r="15" spans="1:19" ht="27.95" customHeight="1" x14ac:dyDescent="0.25">
      <c r="A15" s="30">
        <f>A14+1</f>
        <v>4</v>
      </c>
      <c r="B15" s="36" t="s">
        <v>28</v>
      </c>
      <c r="C15" s="81">
        <f>402.28*1.04</f>
        <v>418.37119999999999</v>
      </c>
      <c r="D15" s="79">
        <v>15.2</v>
      </c>
      <c r="E15" s="79">
        <v>15.2</v>
      </c>
      <c r="F15" s="75">
        <f>C15*D15</f>
        <v>6359.2422399999996</v>
      </c>
      <c r="G15" s="75"/>
      <c r="H15" s="75">
        <f>SUM(F15:G15)</f>
        <v>6359.2422399999996</v>
      </c>
    </row>
    <row r="16" spans="1:19" ht="27.95" customHeight="1" x14ac:dyDescent="0.25">
      <c r="A16" s="30">
        <f>A15+1</f>
        <v>5</v>
      </c>
      <c r="B16" s="36" t="s">
        <v>30</v>
      </c>
      <c r="C16" s="81">
        <f>336.47*1.04</f>
        <v>349.92880000000002</v>
      </c>
      <c r="D16" s="79">
        <v>15.2</v>
      </c>
      <c r="E16" s="79">
        <v>15.2</v>
      </c>
      <c r="F16" s="75">
        <f>C16*D16</f>
        <v>5318.9177600000003</v>
      </c>
      <c r="G16" s="75">
        <v>864.35</v>
      </c>
      <c r="H16" s="75">
        <f>SUM(F16:G16)</f>
        <v>6183.2677600000006</v>
      </c>
    </row>
    <row r="17" spans="1:15" ht="27.95" customHeight="1" x14ac:dyDescent="0.25">
      <c r="A17" s="30">
        <f>A16+1</f>
        <v>6</v>
      </c>
      <c r="B17" s="36" t="s">
        <v>32</v>
      </c>
      <c r="C17" s="81">
        <f>319.39*1.04</f>
        <v>332.16559999999998</v>
      </c>
      <c r="D17" s="79">
        <v>15.2</v>
      </c>
      <c r="E17" s="79">
        <v>15.2</v>
      </c>
      <c r="F17" s="75">
        <f>C17*D17</f>
        <v>5048.9171199999992</v>
      </c>
      <c r="G17" s="75">
        <v>691.48</v>
      </c>
      <c r="H17" s="75">
        <f>SUM(F17:G17)</f>
        <v>5740.3971199999996</v>
      </c>
    </row>
    <row r="18" spans="1:15" ht="27.95" customHeight="1" x14ac:dyDescent="0.25">
      <c r="A18" s="30"/>
      <c r="B18" s="99" t="s">
        <v>33</v>
      </c>
      <c r="C18" s="81"/>
      <c r="D18" s="79"/>
      <c r="E18" s="79"/>
      <c r="F18" s="75"/>
      <c r="G18" s="75"/>
      <c r="H18" s="75"/>
    </row>
    <row r="19" spans="1:15" ht="21" customHeight="1" x14ac:dyDescent="0.3">
      <c r="A19" s="38">
        <f>A17+1</f>
        <v>7</v>
      </c>
      <c r="B19" s="82" t="s">
        <v>35</v>
      </c>
      <c r="C19" s="81">
        <v>570</v>
      </c>
      <c r="D19" s="79">
        <v>15.2</v>
      </c>
      <c r="E19" s="79">
        <v>15.2</v>
      </c>
      <c r="F19" s="75">
        <f>C19*D19</f>
        <v>8664</v>
      </c>
      <c r="G19" s="75"/>
      <c r="H19" s="75">
        <f>SUM(F19:G19)</f>
        <v>8664</v>
      </c>
    </row>
    <row r="20" spans="1:15" ht="27.95" customHeight="1" x14ac:dyDescent="0.25">
      <c r="A20" s="30">
        <f>A19+1</f>
        <v>8</v>
      </c>
      <c r="B20" s="36" t="s">
        <v>39</v>
      </c>
      <c r="C20" s="81">
        <f>317.58*1.04</f>
        <v>330.28320000000002</v>
      </c>
      <c r="D20" s="79">
        <v>15.2</v>
      </c>
      <c r="E20" s="79">
        <v>15.2</v>
      </c>
      <c r="F20" s="75">
        <f>C20*D20</f>
        <v>5020.3046400000003</v>
      </c>
      <c r="G20" s="75">
        <v>1037.22</v>
      </c>
      <c r="H20" s="75">
        <f>SUM(F20:G20)</f>
        <v>6057.5246400000005</v>
      </c>
    </row>
    <row r="21" spans="1:15" ht="27.95" customHeight="1" x14ac:dyDescent="0.25">
      <c r="A21" s="30">
        <f>A20+1</f>
        <v>9</v>
      </c>
      <c r="B21" s="36" t="s">
        <v>41</v>
      </c>
      <c r="C21" s="81">
        <f>365.6*1.04</f>
        <v>380.22400000000005</v>
      </c>
      <c r="D21" s="79">
        <v>15.2</v>
      </c>
      <c r="E21" s="79">
        <v>15.2</v>
      </c>
      <c r="F21" s="75">
        <f>C21*D21</f>
        <v>5779.4048000000003</v>
      </c>
      <c r="G21" s="75">
        <v>864.35</v>
      </c>
      <c r="H21" s="75">
        <f>SUM(F21:G21)</f>
        <v>6643.7548000000006</v>
      </c>
    </row>
    <row r="22" spans="1:15" ht="24.75" customHeight="1" x14ac:dyDescent="0.3">
      <c r="A22" s="30">
        <f>A21+1</f>
        <v>10</v>
      </c>
      <c r="B22" s="82" t="s">
        <v>307</v>
      </c>
      <c r="C22" s="81">
        <f>262.08*1.04</f>
        <v>272.56319999999999</v>
      </c>
      <c r="D22" s="79">
        <v>15.2</v>
      </c>
      <c r="E22" s="79">
        <v>15.2</v>
      </c>
      <c r="F22" s="75">
        <f>C22*D22</f>
        <v>4142.9606399999993</v>
      </c>
      <c r="G22" s="75"/>
      <c r="H22" s="75">
        <f>SUM(F22:G22)</f>
        <v>4142.9606399999993</v>
      </c>
    </row>
    <row r="23" spans="1:15" ht="27.95" customHeight="1" x14ac:dyDescent="0.25">
      <c r="A23" s="30">
        <f>A22+1</f>
        <v>11</v>
      </c>
      <c r="B23" s="43" t="s">
        <v>45</v>
      </c>
      <c r="C23" s="81">
        <f>361</f>
        <v>361</v>
      </c>
      <c r="D23" s="79">
        <v>15.2</v>
      </c>
      <c r="E23" s="79">
        <v>15.2</v>
      </c>
      <c r="F23" s="75">
        <f>C23*D23</f>
        <v>5487.2</v>
      </c>
      <c r="G23" s="75"/>
      <c r="H23" s="75">
        <f>SUM(F23:G23)</f>
        <v>5487.2</v>
      </c>
    </row>
    <row r="24" spans="1:15" ht="27.95" customHeight="1" x14ac:dyDescent="0.25">
      <c r="A24" s="30"/>
      <c r="B24" s="99" t="s">
        <v>46</v>
      </c>
      <c r="C24" s="81"/>
      <c r="D24" s="79"/>
      <c r="E24" s="79"/>
      <c r="F24" s="75"/>
      <c r="G24" s="75"/>
      <c r="H24" s="75"/>
    </row>
    <row r="25" spans="1:15" ht="27.95" customHeight="1" x14ac:dyDescent="0.25">
      <c r="A25" s="30">
        <f>A23+1</f>
        <v>12</v>
      </c>
      <c r="B25" s="36" t="s">
        <v>48</v>
      </c>
      <c r="C25" s="81">
        <f>402.28*1.04</f>
        <v>418.37119999999999</v>
      </c>
      <c r="D25" s="79">
        <v>15.2</v>
      </c>
      <c r="E25" s="79">
        <v>15.2</v>
      </c>
      <c r="F25" s="75">
        <f>C25*D25</f>
        <v>6359.2422399999996</v>
      </c>
      <c r="G25" s="75">
        <v>864.35</v>
      </c>
      <c r="H25" s="75">
        <f>SUM(F25:G25)</f>
        <v>7223.5922399999999</v>
      </c>
    </row>
    <row r="26" spans="1:15" ht="27.95" customHeight="1" x14ac:dyDescent="0.25">
      <c r="A26" s="30"/>
      <c r="B26" s="99" t="s">
        <v>49</v>
      </c>
      <c r="C26" s="81"/>
      <c r="D26" s="79"/>
      <c r="E26" s="79"/>
      <c r="F26" s="75"/>
      <c r="G26" s="75"/>
      <c r="H26" s="75"/>
    </row>
    <row r="27" spans="1:15" ht="27.95" customHeight="1" x14ac:dyDescent="0.25">
      <c r="A27" s="30">
        <f>A25+1</f>
        <v>13</v>
      </c>
      <c r="B27" s="36" t="s">
        <v>51</v>
      </c>
      <c r="C27" s="81">
        <f>400.07*1.04</f>
        <v>416.07280000000003</v>
      </c>
      <c r="D27" s="79">
        <v>15.2</v>
      </c>
      <c r="E27" s="79">
        <v>15.2</v>
      </c>
      <c r="F27" s="75">
        <f>C27*D27</f>
        <v>6324.30656</v>
      </c>
      <c r="G27" s="75">
        <v>864.35</v>
      </c>
      <c r="H27" s="75">
        <f>SUM(F27:G27)</f>
        <v>7188.6565600000004</v>
      </c>
      <c r="O27" s="1" t="s">
        <v>5</v>
      </c>
    </row>
    <row r="28" spans="1:15" ht="27.95" customHeight="1" x14ac:dyDescent="0.25">
      <c r="A28" s="30"/>
      <c r="B28" s="99" t="s">
        <v>52</v>
      </c>
      <c r="C28" s="81"/>
      <c r="D28" s="79"/>
      <c r="E28" s="79"/>
      <c r="F28" s="75"/>
      <c r="G28" s="75"/>
      <c r="H28" s="75"/>
    </row>
    <row r="29" spans="1:15" ht="27.95" customHeight="1" x14ac:dyDescent="0.25">
      <c r="A29" s="30">
        <f>A27+1</f>
        <v>14</v>
      </c>
      <c r="B29" s="36" t="s">
        <v>54</v>
      </c>
      <c r="C29" s="81">
        <f>461</f>
        <v>461</v>
      </c>
      <c r="D29" s="79">
        <v>15.2</v>
      </c>
      <c r="E29" s="79">
        <v>15.2</v>
      </c>
      <c r="F29" s="75">
        <f t="shared" ref="F29:F35" si="0">C29*D29</f>
        <v>7007.2</v>
      </c>
      <c r="G29" s="75">
        <v>864.35</v>
      </c>
      <c r="H29" s="75">
        <f t="shared" ref="H29:H35" si="1">SUM(F29:G29)</f>
        <v>7871.55</v>
      </c>
    </row>
    <row r="30" spans="1:15" ht="27.95" customHeight="1" x14ac:dyDescent="0.25">
      <c r="A30" s="30">
        <f t="shared" ref="A30:A35" si="2">A29+1</f>
        <v>15</v>
      </c>
      <c r="B30" s="43" t="s">
        <v>56</v>
      </c>
      <c r="C30" s="81">
        <f>410</f>
        <v>410</v>
      </c>
      <c r="D30" s="79">
        <v>15.2</v>
      </c>
      <c r="E30" s="79">
        <v>15.2</v>
      </c>
      <c r="F30" s="75">
        <f t="shared" si="0"/>
        <v>6232</v>
      </c>
      <c r="G30" s="75"/>
      <c r="H30" s="75">
        <f t="shared" si="1"/>
        <v>6232</v>
      </c>
    </row>
    <row r="31" spans="1:15" ht="27.95" customHeight="1" x14ac:dyDescent="0.25">
      <c r="A31" s="30">
        <f t="shared" si="2"/>
        <v>16</v>
      </c>
      <c r="B31" s="36" t="s">
        <v>58</v>
      </c>
      <c r="C31" s="81">
        <f>275.05*1.04</f>
        <v>286.05200000000002</v>
      </c>
      <c r="D31" s="79">
        <v>15.2</v>
      </c>
      <c r="E31" s="79">
        <v>15.2</v>
      </c>
      <c r="F31" s="75">
        <f t="shared" si="0"/>
        <v>4347.9903999999997</v>
      </c>
      <c r="G31" s="75">
        <v>691.48</v>
      </c>
      <c r="H31" s="75">
        <f t="shared" si="1"/>
        <v>5039.4704000000002</v>
      </c>
    </row>
    <row r="32" spans="1:15" ht="27.95" customHeight="1" x14ac:dyDescent="0.25">
      <c r="A32" s="30">
        <f t="shared" si="2"/>
        <v>17</v>
      </c>
      <c r="B32" s="36" t="s">
        <v>60</v>
      </c>
      <c r="C32" s="81">
        <f>400.07*1.04</f>
        <v>416.07280000000003</v>
      </c>
      <c r="D32" s="79">
        <v>15.2</v>
      </c>
      <c r="E32" s="79">
        <v>15.2</v>
      </c>
      <c r="F32" s="75">
        <f t="shared" si="0"/>
        <v>6324.30656</v>
      </c>
      <c r="G32" s="75">
        <v>864.35</v>
      </c>
      <c r="H32" s="75">
        <f t="shared" si="1"/>
        <v>7188.6565600000004</v>
      </c>
    </row>
    <row r="33" spans="1:16" ht="27.95" customHeight="1" x14ac:dyDescent="0.25">
      <c r="A33" s="30">
        <f t="shared" si="2"/>
        <v>18</v>
      </c>
      <c r="B33" s="36" t="s">
        <v>62</v>
      </c>
      <c r="C33" s="81">
        <f>400.07*1.04</f>
        <v>416.07280000000003</v>
      </c>
      <c r="D33" s="79">
        <v>15.2</v>
      </c>
      <c r="E33" s="79">
        <v>15.2</v>
      </c>
      <c r="F33" s="75">
        <f t="shared" si="0"/>
        <v>6324.30656</v>
      </c>
      <c r="G33" s="75">
        <v>691.48</v>
      </c>
      <c r="H33" s="75">
        <f t="shared" si="1"/>
        <v>7015.7865600000005</v>
      </c>
    </row>
    <row r="34" spans="1:16" ht="27.95" customHeight="1" x14ac:dyDescent="0.25">
      <c r="A34" s="30">
        <f t="shared" si="2"/>
        <v>19</v>
      </c>
      <c r="B34" s="36" t="s">
        <v>283</v>
      </c>
      <c r="C34" s="81">
        <f>400.07*1.04</f>
        <v>416.07280000000003</v>
      </c>
      <c r="D34" s="79">
        <v>15.2</v>
      </c>
      <c r="E34" s="79">
        <v>15.2</v>
      </c>
      <c r="F34" s="75">
        <f t="shared" si="0"/>
        <v>6324.30656</v>
      </c>
      <c r="G34" s="75">
        <v>691.48</v>
      </c>
      <c r="H34" s="75">
        <f t="shared" si="1"/>
        <v>7015.7865600000005</v>
      </c>
    </row>
    <row r="35" spans="1:16" ht="27.95" customHeight="1" x14ac:dyDescent="0.25">
      <c r="A35" s="30">
        <f t="shared" si="2"/>
        <v>20</v>
      </c>
      <c r="B35" s="36" t="s">
        <v>67</v>
      </c>
      <c r="C35" s="81">
        <f>309.56*1.04</f>
        <v>321.94240000000002</v>
      </c>
      <c r="D35" s="79">
        <v>15.2</v>
      </c>
      <c r="E35" s="79">
        <v>15.2</v>
      </c>
      <c r="F35" s="75">
        <f t="shared" si="0"/>
        <v>4893.52448</v>
      </c>
      <c r="G35" s="75"/>
      <c r="H35" s="75">
        <f t="shared" si="1"/>
        <v>4893.52448</v>
      </c>
      <c r="P35" s="1" t="s">
        <v>0</v>
      </c>
    </row>
    <row r="36" spans="1:16" ht="27.95" customHeight="1" x14ac:dyDescent="0.25">
      <c r="A36" s="30"/>
      <c r="B36" s="99" t="s">
        <v>65</v>
      </c>
      <c r="C36" s="81"/>
      <c r="D36" s="79"/>
      <c r="E36" s="79"/>
      <c r="F36" s="75"/>
      <c r="G36" s="75"/>
      <c r="H36" s="75"/>
    </row>
    <row r="37" spans="1:16" ht="27.95" customHeight="1" x14ac:dyDescent="0.25">
      <c r="A37" s="30">
        <f>A35+1</f>
        <v>21</v>
      </c>
      <c r="B37" s="43" t="s">
        <v>69</v>
      </c>
      <c r="C37" s="81">
        <v>410</v>
      </c>
      <c r="D37" s="79">
        <v>15.2</v>
      </c>
      <c r="E37" s="79">
        <v>15.2</v>
      </c>
      <c r="F37" s="75">
        <f>C37*E37</f>
        <v>6232</v>
      </c>
      <c r="G37" s="75">
        <v>518.61</v>
      </c>
      <c r="H37" s="75">
        <f>SUM(F37:G37)</f>
        <v>6750.61</v>
      </c>
    </row>
    <row r="38" spans="1:16" ht="27.95" customHeight="1" x14ac:dyDescent="0.25">
      <c r="A38" s="30">
        <f>A37+1</f>
        <v>22</v>
      </c>
      <c r="B38" s="36" t="s">
        <v>71</v>
      </c>
      <c r="C38" s="81">
        <f>395.3*1.04</f>
        <v>411.11200000000002</v>
      </c>
      <c r="D38" s="79">
        <v>15.2</v>
      </c>
      <c r="E38" s="79">
        <v>15.2</v>
      </c>
      <c r="F38" s="75">
        <f>C38*D38</f>
        <v>6248.9023999999999</v>
      </c>
      <c r="G38" s="75">
        <v>1037.22</v>
      </c>
      <c r="H38" s="75">
        <f>SUM(F38:G38)</f>
        <v>7286.1224000000002</v>
      </c>
    </row>
    <row r="39" spans="1:16" ht="27.95" customHeight="1" x14ac:dyDescent="0.25">
      <c r="A39" s="30">
        <f>A38+1</f>
        <v>23</v>
      </c>
      <c r="B39" s="48" t="s">
        <v>73</v>
      </c>
      <c r="C39" s="81">
        <f>318.84*1.04</f>
        <v>331.59359999999998</v>
      </c>
      <c r="D39" s="30">
        <v>15.2</v>
      </c>
      <c r="E39" s="79">
        <v>15.2</v>
      </c>
      <c r="F39" s="75">
        <f>C39*D39</f>
        <v>5040.2227199999998</v>
      </c>
      <c r="G39" s="75"/>
      <c r="H39" s="75">
        <f>SUM(F39:G39)</f>
        <v>5040.2227199999998</v>
      </c>
      <c r="O39" s="1" t="s">
        <v>0</v>
      </c>
    </row>
    <row r="40" spans="1:16" ht="27.95" customHeight="1" x14ac:dyDescent="0.25">
      <c r="A40" s="30"/>
      <c r="B40" s="99" t="s">
        <v>74</v>
      </c>
      <c r="C40" s="81"/>
      <c r="D40" s="79"/>
      <c r="E40" s="79"/>
      <c r="F40" s="75"/>
      <c r="G40" s="75"/>
      <c r="H40" s="75"/>
    </row>
    <row r="41" spans="1:16" ht="27.95" customHeight="1" x14ac:dyDescent="0.25">
      <c r="A41" s="30">
        <f>A39+1</f>
        <v>24</v>
      </c>
      <c r="B41" s="46" t="s">
        <v>76</v>
      </c>
      <c r="C41" s="81">
        <v>410</v>
      </c>
      <c r="D41" s="79">
        <v>15.2</v>
      </c>
      <c r="E41" s="79">
        <v>15.2</v>
      </c>
      <c r="F41" s="83">
        <f>C41*D41</f>
        <v>6232</v>
      </c>
      <c r="G41" s="75"/>
      <c r="H41" s="75">
        <f>SUM(F41:G41)</f>
        <v>6232</v>
      </c>
    </row>
    <row r="42" spans="1:16" ht="27.95" customHeight="1" x14ac:dyDescent="0.25">
      <c r="A42" s="30">
        <f>A41+1</f>
        <v>25</v>
      </c>
      <c r="B42" s="36" t="s">
        <v>78</v>
      </c>
      <c r="C42" s="81">
        <f>400.07*1.04</f>
        <v>416.07280000000003</v>
      </c>
      <c r="D42" s="79">
        <v>15.2</v>
      </c>
      <c r="E42" s="79">
        <v>15.2</v>
      </c>
      <c r="F42" s="83">
        <f>C42*D42</f>
        <v>6324.30656</v>
      </c>
      <c r="G42" s="75">
        <v>864.35</v>
      </c>
      <c r="H42" s="75">
        <f>SUM(F42:G42)</f>
        <v>7188.6565600000004</v>
      </c>
    </row>
    <row r="43" spans="1:16" ht="27.95" customHeight="1" x14ac:dyDescent="0.25">
      <c r="A43" s="30">
        <f>A42+1</f>
        <v>26</v>
      </c>
      <c r="B43" s="36" t="s">
        <v>80</v>
      </c>
      <c r="C43" s="81">
        <f>400</f>
        <v>400</v>
      </c>
      <c r="D43" s="79">
        <v>15.2</v>
      </c>
      <c r="E43" s="79">
        <v>15.2</v>
      </c>
      <c r="F43" s="83">
        <f>C43*D43</f>
        <v>6080</v>
      </c>
      <c r="G43" s="75">
        <v>518.61</v>
      </c>
      <c r="H43" s="75">
        <f>SUM(F43:G43)</f>
        <v>6598.61</v>
      </c>
    </row>
    <row r="44" spans="1:16" ht="27.95" customHeight="1" x14ac:dyDescent="0.25">
      <c r="A44" s="30"/>
      <c r="B44" s="99" t="s">
        <v>83</v>
      </c>
      <c r="C44" s="81"/>
      <c r="D44" s="79"/>
      <c r="E44" s="79"/>
      <c r="F44" s="75"/>
      <c r="G44" s="75"/>
      <c r="H44" s="75"/>
    </row>
    <row r="45" spans="1:16" ht="27.95" customHeight="1" x14ac:dyDescent="0.25">
      <c r="A45" s="30">
        <f>A43+1</f>
        <v>27</v>
      </c>
      <c r="B45" s="36" t="s">
        <v>85</v>
      </c>
      <c r="C45" s="81">
        <f>410</f>
        <v>410</v>
      </c>
      <c r="D45" s="79">
        <v>15.2</v>
      </c>
      <c r="E45" s="79">
        <v>15.2</v>
      </c>
      <c r="F45" s="75">
        <f>C45*D45</f>
        <v>6232</v>
      </c>
      <c r="G45" s="75"/>
      <c r="H45" s="75">
        <f>SUM(F45:G45)</f>
        <v>6232</v>
      </c>
    </row>
    <row r="46" spans="1:16" ht="27.95" customHeight="1" x14ac:dyDescent="0.25">
      <c r="A46" s="30">
        <f>A45+1</f>
        <v>28</v>
      </c>
      <c r="B46" s="36" t="s">
        <v>87</v>
      </c>
      <c r="C46" s="81">
        <f>345.39*1.04</f>
        <v>359.2056</v>
      </c>
      <c r="D46" s="79">
        <v>15.2</v>
      </c>
      <c r="E46" s="79">
        <v>15.2</v>
      </c>
      <c r="F46" s="75">
        <f>C46*D46</f>
        <v>5459.9251199999999</v>
      </c>
      <c r="G46" s="75">
        <v>1037.22</v>
      </c>
      <c r="H46" s="75">
        <f>SUM(F46:G46)</f>
        <v>6497.1451200000001</v>
      </c>
    </row>
    <row r="47" spans="1:16" ht="27.95" customHeight="1" x14ac:dyDescent="0.25">
      <c r="A47" s="30">
        <f>A46+1</f>
        <v>29</v>
      </c>
      <c r="B47" s="36" t="s">
        <v>89</v>
      </c>
      <c r="C47" s="81">
        <f>345.39*1.04</f>
        <v>359.2056</v>
      </c>
      <c r="D47" s="79">
        <v>15.2</v>
      </c>
      <c r="E47" s="79">
        <v>15.2</v>
      </c>
      <c r="F47" s="75">
        <f>C47*D47</f>
        <v>5459.9251199999999</v>
      </c>
      <c r="G47" s="75">
        <v>864.35</v>
      </c>
      <c r="H47" s="75">
        <f>SUM(F47:G47)</f>
        <v>6324.2751200000002</v>
      </c>
    </row>
    <row r="48" spans="1:16" ht="27.95" customHeight="1" x14ac:dyDescent="0.25">
      <c r="A48" s="30">
        <f>A47+1</f>
        <v>30</v>
      </c>
      <c r="B48" s="36" t="s">
        <v>91</v>
      </c>
      <c r="C48" s="81">
        <f>316.18*1.04</f>
        <v>328.8272</v>
      </c>
      <c r="D48" s="79">
        <v>15.2</v>
      </c>
      <c r="E48" s="79">
        <v>15.2</v>
      </c>
      <c r="F48" s="75">
        <f>C48*0</f>
        <v>0</v>
      </c>
      <c r="G48" s="75"/>
      <c r="H48" s="75">
        <f>SUM(F48:G48)</f>
        <v>0</v>
      </c>
    </row>
    <row r="49" spans="1:8" ht="27.95" customHeight="1" x14ac:dyDescent="0.25">
      <c r="A49" s="30"/>
      <c r="B49" s="99" t="s">
        <v>92</v>
      </c>
      <c r="C49" s="81"/>
      <c r="D49" s="79"/>
      <c r="E49" s="79"/>
      <c r="F49" s="75"/>
      <c r="G49" s="75"/>
      <c r="H49" s="75"/>
    </row>
    <row r="50" spans="1:8" ht="27.95" customHeight="1" x14ac:dyDescent="0.25">
      <c r="A50" s="30">
        <f>A48+1</f>
        <v>31</v>
      </c>
      <c r="B50" s="36" t="s">
        <v>94</v>
      </c>
      <c r="C50" s="81">
        <f>388</f>
        <v>388</v>
      </c>
      <c r="D50" s="79">
        <v>15.2</v>
      </c>
      <c r="E50" s="79">
        <v>15.2</v>
      </c>
      <c r="F50" s="75">
        <f t="shared" ref="F50:F55" si="3">C50*D50</f>
        <v>5897.5999999999995</v>
      </c>
      <c r="G50" s="75"/>
      <c r="H50" s="75">
        <f t="shared" ref="H50:H55" si="4">SUM(F50:G50)</f>
        <v>5897.5999999999995</v>
      </c>
    </row>
    <row r="51" spans="1:8" ht="27.95" customHeight="1" x14ac:dyDescent="0.25">
      <c r="A51" s="30">
        <f>A50+1</f>
        <v>32</v>
      </c>
      <c r="B51" s="36" t="s">
        <v>96</v>
      </c>
      <c r="C51" s="81">
        <f>402.27*1.04</f>
        <v>418.36079999999998</v>
      </c>
      <c r="D51" s="79">
        <v>15.2</v>
      </c>
      <c r="E51" s="79">
        <v>15.2</v>
      </c>
      <c r="F51" s="75">
        <f t="shared" si="3"/>
        <v>6359.0841599999994</v>
      </c>
      <c r="G51" s="75">
        <v>864.34500000000003</v>
      </c>
      <c r="H51" s="75">
        <f t="shared" si="4"/>
        <v>7223.4291599999997</v>
      </c>
    </row>
    <row r="52" spans="1:8" ht="27.95" customHeight="1" x14ac:dyDescent="0.25">
      <c r="A52" s="30">
        <f>A51+1</f>
        <v>33</v>
      </c>
      <c r="B52" s="36" t="s">
        <v>98</v>
      </c>
      <c r="C52" s="81">
        <f>130.89*1.04</f>
        <v>136.12559999999999</v>
      </c>
      <c r="D52" s="79">
        <v>15.2</v>
      </c>
      <c r="E52" s="79">
        <v>15.2</v>
      </c>
      <c r="F52" s="75">
        <f t="shared" si="3"/>
        <v>2069.1091199999996</v>
      </c>
      <c r="G52" s="75">
        <v>1210.0899999999999</v>
      </c>
      <c r="H52" s="75">
        <f t="shared" si="4"/>
        <v>3279.1991199999993</v>
      </c>
    </row>
    <row r="53" spans="1:8" ht="27.95" customHeight="1" x14ac:dyDescent="0.25">
      <c r="A53" s="30">
        <f>A52+1</f>
        <v>34</v>
      </c>
      <c r="B53" s="36" t="s">
        <v>100</v>
      </c>
      <c r="C53" s="81">
        <f>128.83*1.04</f>
        <v>133.98320000000001</v>
      </c>
      <c r="D53" s="79">
        <v>15.2</v>
      </c>
      <c r="E53" s="79">
        <v>15.2</v>
      </c>
      <c r="F53" s="75">
        <f t="shared" si="3"/>
        <v>2036.5446400000001</v>
      </c>
      <c r="G53" s="75">
        <v>864.35</v>
      </c>
      <c r="H53" s="75">
        <f t="shared" si="4"/>
        <v>2900.89464</v>
      </c>
    </row>
    <row r="54" spans="1:8" ht="27.95" customHeight="1" x14ac:dyDescent="0.25">
      <c r="A54" s="30">
        <f>A53+1</f>
        <v>35</v>
      </c>
      <c r="B54" s="36" t="s">
        <v>102</v>
      </c>
      <c r="C54" s="81">
        <f>95.28*1.04</f>
        <v>99.091200000000001</v>
      </c>
      <c r="D54" s="79">
        <v>15.2</v>
      </c>
      <c r="E54" s="79">
        <v>15.2</v>
      </c>
      <c r="F54" s="75">
        <f t="shared" si="3"/>
        <v>1506.18624</v>
      </c>
      <c r="G54" s="75">
        <v>691.48</v>
      </c>
      <c r="H54" s="75">
        <f t="shared" si="4"/>
        <v>2197.66624</v>
      </c>
    </row>
    <row r="55" spans="1:8" ht="27.95" customHeight="1" x14ac:dyDescent="0.25">
      <c r="A55" s="30">
        <f>A54+1</f>
        <v>36</v>
      </c>
      <c r="B55" s="36" t="s">
        <v>104</v>
      </c>
      <c r="C55" s="81">
        <f>237.61*1.04</f>
        <v>247.11440000000002</v>
      </c>
      <c r="D55" s="79">
        <v>15.2</v>
      </c>
      <c r="E55" s="79">
        <v>15.2</v>
      </c>
      <c r="F55" s="75">
        <f t="shared" si="3"/>
        <v>3756.13888</v>
      </c>
      <c r="G55" s="75">
        <v>518.61</v>
      </c>
      <c r="H55" s="75">
        <f t="shared" si="4"/>
        <v>4274.7488800000001</v>
      </c>
    </row>
    <row r="56" spans="1:8" ht="27.95" customHeight="1" x14ac:dyDescent="0.25">
      <c r="A56" s="30"/>
      <c r="B56" s="99" t="s">
        <v>105</v>
      </c>
      <c r="C56" s="81"/>
      <c r="D56" s="79"/>
      <c r="E56" s="79"/>
      <c r="F56" s="75"/>
      <c r="G56" s="75"/>
      <c r="H56" s="75"/>
    </row>
    <row r="57" spans="1:8" ht="27.95" customHeight="1" x14ac:dyDescent="0.25">
      <c r="A57" s="30">
        <f>A55+1</f>
        <v>37</v>
      </c>
      <c r="B57" s="43" t="s">
        <v>306</v>
      </c>
      <c r="C57" s="81">
        <f>460</f>
        <v>460</v>
      </c>
      <c r="D57" s="79">
        <v>15.2</v>
      </c>
      <c r="E57" s="79">
        <v>15.2</v>
      </c>
      <c r="F57" s="66">
        <f t="shared" ref="F57:F70" si="5">C57*D57</f>
        <v>6992</v>
      </c>
      <c r="G57" s="75"/>
      <c r="H57" s="75">
        <f t="shared" ref="H57:H70" si="6">SUM(F57:G57)</f>
        <v>6992</v>
      </c>
    </row>
    <row r="58" spans="1:8" ht="27.95" customHeight="1" x14ac:dyDescent="0.25">
      <c r="A58" s="30">
        <f>A57+1</f>
        <v>38</v>
      </c>
      <c r="B58" s="36" t="s">
        <v>108</v>
      </c>
      <c r="C58" s="81">
        <f>336.47*1.04</f>
        <v>349.92880000000002</v>
      </c>
      <c r="D58" s="79">
        <v>15.2</v>
      </c>
      <c r="E58" s="79">
        <v>15.2</v>
      </c>
      <c r="F58" s="75">
        <f t="shared" si="5"/>
        <v>5318.9177600000003</v>
      </c>
      <c r="G58" s="75">
        <v>1037.22</v>
      </c>
      <c r="H58" s="75">
        <f t="shared" si="6"/>
        <v>6356.1377600000005</v>
      </c>
    </row>
    <row r="59" spans="1:8" ht="27.95" customHeight="1" x14ac:dyDescent="0.25">
      <c r="A59" s="30">
        <f t="shared" ref="A59:A70" si="7">A58+1</f>
        <v>39</v>
      </c>
      <c r="B59" s="36" t="s">
        <v>110</v>
      </c>
      <c r="C59" s="81">
        <f>360.84*1.04</f>
        <v>375.27359999999999</v>
      </c>
      <c r="D59" s="79">
        <v>15.2</v>
      </c>
      <c r="E59" s="79">
        <v>15.2</v>
      </c>
      <c r="F59" s="75">
        <f t="shared" si="5"/>
        <v>5704.1587199999994</v>
      </c>
      <c r="G59" s="75"/>
      <c r="H59" s="75">
        <f t="shared" si="6"/>
        <v>5704.1587199999994</v>
      </c>
    </row>
    <row r="60" spans="1:8" ht="27.95" customHeight="1" x14ac:dyDescent="0.25">
      <c r="A60" s="30">
        <f t="shared" si="7"/>
        <v>40</v>
      </c>
      <c r="B60" s="36" t="s">
        <v>112</v>
      </c>
      <c r="C60" s="81">
        <f>328.57*1.04</f>
        <v>341.71280000000002</v>
      </c>
      <c r="D60" s="79">
        <v>15.2</v>
      </c>
      <c r="E60" s="79">
        <v>15.2</v>
      </c>
      <c r="F60" s="75">
        <f t="shared" si="5"/>
        <v>5194.0345600000001</v>
      </c>
      <c r="G60" s="75">
        <v>864.35</v>
      </c>
      <c r="H60" s="75">
        <f t="shared" si="6"/>
        <v>6058.3845600000004</v>
      </c>
    </row>
    <row r="61" spans="1:8" ht="27.95" customHeight="1" x14ac:dyDescent="0.25">
      <c r="A61" s="30">
        <f t="shared" si="7"/>
        <v>41</v>
      </c>
      <c r="B61" s="36" t="s">
        <v>114</v>
      </c>
      <c r="C61" s="81">
        <f>379.27*1.04</f>
        <v>394.44079999999997</v>
      </c>
      <c r="D61" s="79">
        <v>15.2</v>
      </c>
      <c r="E61" s="79">
        <v>2</v>
      </c>
      <c r="F61" s="75">
        <f t="shared" si="5"/>
        <v>5995.5001599999996</v>
      </c>
      <c r="G61" s="75"/>
      <c r="H61" s="75">
        <f t="shared" si="6"/>
        <v>5995.5001599999996</v>
      </c>
    </row>
    <row r="62" spans="1:8" ht="27.95" customHeight="1" x14ac:dyDescent="0.25">
      <c r="A62" s="30">
        <f t="shared" si="7"/>
        <v>42</v>
      </c>
      <c r="B62" s="36" t="s">
        <v>116</v>
      </c>
      <c r="C62" s="81">
        <f>371</f>
        <v>371</v>
      </c>
      <c r="D62" s="79">
        <v>15.2</v>
      </c>
      <c r="E62" s="79">
        <v>15.2</v>
      </c>
      <c r="F62" s="75">
        <f t="shared" si="5"/>
        <v>5639.2</v>
      </c>
      <c r="G62" s="75"/>
      <c r="H62" s="75">
        <f t="shared" si="6"/>
        <v>5639.2</v>
      </c>
    </row>
    <row r="63" spans="1:8" ht="27.95" customHeight="1" x14ac:dyDescent="0.25">
      <c r="A63" s="30">
        <f t="shared" si="7"/>
        <v>43</v>
      </c>
      <c r="B63" s="36" t="s">
        <v>118</v>
      </c>
      <c r="C63" s="81">
        <f>251.87*1.04</f>
        <v>261.94479999999999</v>
      </c>
      <c r="D63" s="79">
        <v>15.2</v>
      </c>
      <c r="E63" s="79">
        <v>15.2</v>
      </c>
      <c r="F63" s="75">
        <f t="shared" si="5"/>
        <v>3981.5609599999998</v>
      </c>
      <c r="G63" s="75">
        <v>1210.0899999999999</v>
      </c>
      <c r="H63" s="75">
        <f t="shared" si="6"/>
        <v>5191.6509599999999</v>
      </c>
    </row>
    <row r="64" spans="1:8" ht="27.95" customHeight="1" x14ac:dyDescent="0.25">
      <c r="A64" s="30">
        <f t="shared" si="7"/>
        <v>44</v>
      </c>
      <c r="B64" s="36" t="s">
        <v>120</v>
      </c>
      <c r="C64" s="81">
        <f>251.87*1.04</f>
        <v>261.94479999999999</v>
      </c>
      <c r="D64" s="79">
        <v>15.2</v>
      </c>
      <c r="E64" s="79">
        <v>15.2</v>
      </c>
      <c r="F64" s="75">
        <f t="shared" si="5"/>
        <v>3981.5609599999998</v>
      </c>
      <c r="G64" s="75">
        <v>1037.22</v>
      </c>
      <c r="H64" s="75">
        <f t="shared" si="6"/>
        <v>5018.7809600000001</v>
      </c>
    </row>
    <row r="65" spans="1:8" ht="27.95" customHeight="1" x14ac:dyDescent="0.25">
      <c r="A65" s="30">
        <f t="shared" si="7"/>
        <v>45</v>
      </c>
      <c r="B65" s="36" t="s">
        <v>122</v>
      </c>
      <c r="C65" s="81">
        <f>251.87*1.04</f>
        <v>261.94479999999999</v>
      </c>
      <c r="D65" s="79">
        <v>15.2</v>
      </c>
      <c r="E65" s="79">
        <v>15.2</v>
      </c>
      <c r="F65" s="75">
        <f t="shared" si="5"/>
        <v>3981.5609599999998</v>
      </c>
      <c r="G65" s="75">
        <v>1037.22</v>
      </c>
      <c r="H65" s="75">
        <f t="shared" si="6"/>
        <v>5018.7809600000001</v>
      </c>
    </row>
    <row r="66" spans="1:8" ht="27.95" customHeight="1" x14ac:dyDescent="0.25">
      <c r="A66" s="30">
        <f t="shared" si="7"/>
        <v>46</v>
      </c>
      <c r="B66" s="36" t="s">
        <v>124</v>
      </c>
      <c r="C66" s="81">
        <f>251.87*1.04</f>
        <v>261.94479999999999</v>
      </c>
      <c r="D66" s="79">
        <v>15.2</v>
      </c>
      <c r="E66" s="79">
        <v>15.2</v>
      </c>
      <c r="F66" s="75">
        <f t="shared" si="5"/>
        <v>3981.5609599999998</v>
      </c>
      <c r="G66" s="75">
        <v>1037.22</v>
      </c>
      <c r="H66" s="75">
        <f t="shared" si="6"/>
        <v>5018.7809600000001</v>
      </c>
    </row>
    <row r="67" spans="1:8" ht="27.95" customHeight="1" x14ac:dyDescent="0.25">
      <c r="A67" s="30">
        <f t="shared" si="7"/>
        <v>47</v>
      </c>
      <c r="B67" s="36" t="s">
        <v>126</v>
      </c>
      <c r="C67" s="81">
        <f>319.39*1.04</f>
        <v>332.16559999999998</v>
      </c>
      <c r="D67" s="79">
        <v>15.2</v>
      </c>
      <c r="E67" s="79">
        <v>15.2</v>
      </c>
      <c r="F67" s="75">
        <f t="shared" si="5"/>
        <v>5048.9171199999992</v>
      </c>
      <c r="G67" s="75">
        <v>691.48</v>
      </c>
      <c r="H67" s="75">
        <f t="shared" si="6"/>
        <v>5740.3971199999996</v>
      </c>
    </row>
    <row r="68" spans="1:8" ht="27.95" customHeight="1" x14ac:dyDescent="0.25">
      <c r="A68" s="30">
        <f t="shared" si="7"/>
        <v>48</v>
      </c>
      <c r="B68" s="48" t="s">
        <v>128</v>
      </c>
      <c r="C68" s="81">
        <f>319.39*1.04</f>
        <v>332.16559999999998</v>
      </c>
      <c r="D68" s="79">
        <v>15.2</v>
      </c>
      <c r="E68" s="79">
        <v>15.2</v>
      </c>
      <c r="F68" s="75">
        <f t="shared" si="5"/>
        <v>5048.9171199999992</v>
      </c>
      <c r="G68" s="75"/>
      <c r="H68" s="75">
        <f t="shared" si="6"/>
        <v>5048.9171199999992</v>
      </c>
    </row>
    <row r="69" spans="1:8" ht="27.95" customHeight="1" x14ac:dyDescent="0.25">
      <c r="A69" s="30">
        <f t="shared" si="7"/>
        <v>49</v>
      </c>
      <c r="B69" s="36" t="s">
        <v>130</v>
      </c>
      <c r="C69" s="81">
        <f>319.39*1.04</f>
        <v>332.16559999999998</v>
      </c>
      <c r="D69" s="79">
        <v>15.2</v>
      </c>
      <c r="E69" s="79">
        <v>15.2</v>
      </c>
      <c r="F69" s="75">
        <f t="shared" si="5"/>
        <v>5048.9171199999992</v>
      </c>
      <c r="G69" s="75">
        <v>691.48</v>
      </c>
      <c r="H69" s="75">
        <f t="shared" si="6"/>
        <v>5740.3971199999996</v>
      </c>
    </row>
    <row r="70" spans="1:8" ht="27.95" customHeight="1" x14ac:dyDescent="0.25">
      <c r="A70" s="30">
        <f t="shared" si="7"/>
        <v>50</v>
      </c>
      <c r="B70" s="36" t="s">
        <v>132</v>
      </c>
      <c r="C70" s="81">
        <f>186.91*1.04</f>
        <v>194.38640000000001</v>
      </c>
      <c r="D70" s="79">
        <v>15.2</v>
      </c>
      <c r="E70" s="79">
        <v>15.2</v>
      </c>
      <c r="F70" s="75">
        <f t="shared" si="5"/>
        <v>2954.67328</v>
      </c>
      <c r="G70" s="75">
        <v>518.61</v>
      </c>
      <c r="H70" s="75">
        <f t="shared" si="6"/>
        <v>3473.2832800000001</v>
      </c>
    </row>
    <row r="71" spans="1:8" ht="27.95" customHeight="1" x14ac:dyDescent="0.25">
      <c r="A71" s="30"/>
      <c r="B71" s="99" t="s">
        <v>133</v>
      </c>
      <c r="C71" s="81"/>
      <c r="D71" s="79"/>
      <c r="E71" s="79"/>
      <c r="F71" s="75"/>
      <c r="G71" s="75"/>
      <c r="H71" s="75"/>
    </row>
    <row r="72" spans="1:8" ht="27.95" customHeight="1" x14ac:dyDescent="0.25">
      <c r="A72" s="30">
        <f>A70+1</f>
        <v>51</v>
      </c>
      <c r="B72" s="43" t="s">
        <v>37</v>
      </c>
      <c r="C72" s="81">
        <v>371</v>
      </c>
      <c r="D72" s="79">
        <v>15.2</v>
      </c>
      <c r="E72" s="79">
        <v>15.2</v>
      </c>
      <c r="F72" s="75">
        <f>C72*D72</f>
        <v>5639.2</v>
      </c>
      <c r="G72" s="75"/>
      <c r="H72" s="75">
        <f t="shared" ref="H72:H78" si="8">SUM(F72:G72)</f>
        <v>5639.2</v>
      </c>
    </row>
    <row r="73" spans="1:8" ht="27.95" customHeight="1" x14ac:dyDescent="0.25">
      <c r="A73" s="30">
        <f t="shared" ref="A73:A78" si="9">A72+1</f>
        <v>52</v>
      </c>
      <c r="B73" s="36" t="s">
        <v>137</v>
      </c>
      <c r="C73" s="81">
        <f>261.98*1.04</f>
        <v>272.45920000000001</v>
      </c>
      <c r="D73" s="79">
        <v>15.2</v>
      </c>
      <c r="E73" s="79">
        <v>15.2</v>
      </c>
      <c r="F73" s="75">
        <v>3982.16</v>
      </c>
      <c r="G73" s="75">
        <v>1037.22</v>
      </c>
      <c r="H73" s="75">
        <f t="shared" si="8"/>
        <v>5019.38</v>
      </c>
    </row>
    <row r="74" spans="1:8" ht="27.95" customHeight="1" x14ac:dyDescent="0.25">
      <c r="A74" s="30">
        <f t="shared" si="9"/>
        <v>53</v>
      </c>
      <c r="B74" s="36" t="s">
        <v>139</v>
      </c>
      <c r="C74" s="81">
        <f>251.87*1.04</f>
        <v>261.94479999999999</v>
      </c>
      <c r="D74" s="79">
        <v>15.2</v>
      </c>
      <c r="E74" s="79">
        <v>15.2</v>
      </c>
      <c r="F74" s="75">
        <f>C74*D74</f>
        <v>3981.5609599999998</v>
      </c>
      <c r="G74" s="75">
        <v>1210.0899999999999</v>
      </c>
      <c r="H74" s="75">
        <f t="shared" si="8"/>
        <v>5191.6509599999999</v>
      </c>
    </row>
    <row r="75" spans="1:8" ht="27.95" customHeight="1" x14ac:dyDescent="0.25">
      <c r="A75" s="30">
        <f t="shared" si="9"/>
        <v>54</v>
      </c>
      <c r="B75" s="43" t="s">
        <v>141</v>
      </c>
      <c r="C75" s="81">
        <f>269.11*1.04</f>
        <v>279.87440000000004</v>
      </c>
      <c r="D75" s="30">
        <v>15.2</v>
      </c>
      <c r="E75" s="79">
        <v>15.2</v>
      </c>
      <c r="F75" s="75">
        <f>C75*D75</f>
        <v>4254.0908800000007</v>
      </c>
      <c r="G75" s="75">
        <v>518.61</v>
      </c>
      <c r="H75" s="75">
        <f t="shared" si="8"/>
        <v>4772.7008800000003</v>
      </c>
    </row>
    <row r="76" spans="1:8" ht="27.95" customHeight="1" x14ac:dyDescent="0.25">
      <c r="A76" s="30">
        <f t="shared" si="9"/>
        <v>55</v>
      </c>
      <c r="B76" s="36" t="s">
        <v>143</v>
      </c>
      <c r="C76" s="81">
        <f>251.87*1.04</f>
        <v>261.94479999999999</v>
      </c>
      <c r="D76" s="79">
        <v>15.2</v>
      </c>
      <c r="E76" s="79">
        <v>15.2</v>
      </c>
      <c r="F76" s="75">
        <f>C76*D76</f>
        <v>3981.5609599999998</v>
      </c>
      <c r="G76" s="75">
        <v>1037.22</v>
      </c>
      <c r="H76" s="75">
        <f t="shared" si="8"/>
        <v>5018.7809600000001</v>
      </c>
    </row>
    <row r="77" spans="1:8" ht="27.95" customHeight="1" x14ac:dyDescent="0.25">
      <c r="A77" s="30">
        <f t="shared" si="9"/>
        <v>56</v>
      </c>
      <c r="B77" s="36" t="s">
        <v>145</v>
      </c>
      <c r="C77" s="81">
        <f>251.87*1.04</f>
        <v>261.94479999999999</v>
      </c>
      <c r="D77" s="79">
        <v>15.2</v>
      </c>
      <c r="E77" s="79">
        <v>15.2</v>
      </c>
      <c r="F77" s="75">
        <f>C77*D77</f>
        <v>3981.5609599999998</v>
      </c>
      <c r="G77" s="75">
        <v>864.35</v>
      </c>
      <c r="H77" s="75">
        <f t="shared" si="8"/>
        <v>4845.9109600000002</v>
      </c>
    </row>
    <row r="78" spans="1:8" ht="27.95" customHeight="1" x14ac:dyDescent="0.25">
      <c r="A78" s="30">
        <f t="shared" si="9"/>
        <v>57</v>
      </c>
      <c r="B78" s="36" t="s">
        <v>147</v>
      </c>
      <c r="C78" s="81">
        <f>366.8*1.04</f>
        <v>381.47200000000004</v>
      </c>
      <c r="D78" s="79">
        <v>15.2</v>
      </c>
      <c r="E78" s="79">
        <v>15.2</v>
      </c>
      <c r="F78" s="75">
        <f>C78*D78</f>
        <v>5798.3744000000006</v>
      </c>
      <c r="G78" s="75">
        <v>1037.22</v>
      </c>
      <c r="H78" s="75">
        <f t="shared" si="8"/>
        <v>6835.5944000000009</v>
      </c>
    </row>
    <row r="79" spans="1:8" ht="27.95" customHeight="1" x14ac:dyDescent="0.25">
      <c r="A79" s="30"/>
      <c r="B79" s="100" t="s">
        <v>148</v>
      </c>
      <c r="C79" s="81"/>
      <c r="D79" s="84"/>
      <c r="E79" s="79"/>
      <c r="F79" s="85"/>
      <c r="G79" s="75"/>
      <c r="H79" s="75"/>
    </row>
    <row r="80" spans="1:8" ht="27.95" customHeight="1" x14ac:dyDescent="0.25">
      <c r="A80" s="30">
        <f>A78+1</f>
        <v>58</v>
      </c>
      <c r="B80" s="43" t="s">
        <v>150</v>
      </c>
      <c r="C80" s="81">
        <f>440</f>
        <v>440</v>
      </c>
      <c r="D80" s="67">
        <v>15.2</v>
      </c>
      <c r="E80" s="79">
        <v>15.2</v>
      </c>
      <c r="F80" s="75">
        <f>C80*D80</f>
        <v>6688</v>
      </c>
      <c r="G80" s="75"/>
      <c r="H80" s="75">
        <f>SUM(F80:G80)</f>
        <v>6688</v>
      </c>
    </row>
    <row r="81" spans="1:8" ht="27.95" customHeight="1" x14ac:dyDescent="0.25">
      <c r="A81" s="30">
        <f>A80+1</f>
        <v>59</v>
      </c>
      <c r="B81" s="57" t="s">
        <v>152</v>
      </c>
      <c r="C81" s="81">
        <f>305.88*1.04</f>
        <v>318.11520000000002</v>
      </c>
      <c r="D81" s="67">
        <v>15.2</v>
      </c>
      <c r="E81" s="79">
        <v>15.2</v>
      </c>
      <c r="F81" s="75">
        <f>C81*D81</f>
        <v>4835.3510400000005</v>
      </c>
      <c r="G81" s="75">
        <v>518.25</v>
      </c>
      <c r="H81" s="75">
        <f>SUM(F81:G81)</f>
        <v>5353.6010400000005</v>
      </c>
    </row>
    <row r="82" spans="1:8" ht="27.95" customHeight="1" x14ac:dyDescent="0.25">
      <c r="A82" s="30">
        <f>A81+1</f>
        <v>60</v>
      </c>
      <c r="B82" s="57" t="s">
        <v>154</v>
      </c>
      <c r="C82" s="81">
        <f>336.47*1.04</f>
        <v>349.92880000000002</v>
      </c>
      <c r="D82" s="79">
        <v>15.2</v>
      </c>
      <c r="E82" s="79">
        <v>15.2</v>
      </c>
      <c r="F82" s="75">
        <v>0</v>
      </c>
      <c r="G82" s="75"/>
      <c r="H82" s="75">
        <f>SUM(F82:G82)</f>
        <v>0</v>
      </c>
    </row>
    <row r="83" spans="1:8" ht="27.95" customHeight="1" x14ac:dyDescent="0.25">
      <c r="A83" s="30">
        <f>A82+1</f>
        <v>61</v>
      </c>
      <c r="B83" s="57" t="s">
        <v>311</v>
      </c>
      <c r="C83" s="81">
        <f>315*1.04</f>
        <v>327.60000000000002</v>
      </c>
      <c r="D83" s="79">
        <v>15.2</v>
      </c>
      <c r="E83" s="79">
        <v>15.2</v>
      </c>
      <c r="F83" s="75">
        <f>C83*D83</f>
        <v>4979.5200000000004</v>
      </c>
      <c r="G83" s="75"/>
      <c r="H83" s="75">
        <f>SUM(F83:G83)</f>
        <v>4979.5200000000004</v>
      </c>
    </row>
    <row r="84" spans="1:8" ht="27.95" customHeight="1" x14ac:dyDescent="0.25">
      <c r="A84" s="30"/>
      <c r="B84" s="100" t="s">
        <v>155</v>
      </c>
      <c r="C84" s="81"/>
      <c r="D84" s="67"/>
      <c r="E84" s="79"/>
      <c r="F84" s="75"/>
      <c r="G84" s="75"/>
      <c r="H84" s="75"/>
    </row>
    <row r="85" spans="1:8" ht="27.95" customHeight="1" x14ac:dyDescent="0.25">
      <c r="A85" s="30">
        <f>A83+1</f>
        <v>62</v>
      </c>
      <c r="B85" s="43" t="s">
        <v>157</v>
      </c>
      <c r="C85" s="81">
        <f>388</f>
        <v>388</v>
      </c>
      <c r="D85" s="79">
        <v>15.2</v>
      </c>
      <c r="E85" s="79">
        <v>15.2</v>
      </c>
      <c r="F85" s="75">
        <f>C85*D85</f>
        <v>5897.5999999999995</v>
      </c>
      <c r="G85" s="75"/>
      <c r="H85" s="75">
        <f>SUM(F85:G85)</f>
        <v>5897.5999999999995</v>
      </c>
    </row>
    <row r="86" spans="1:8" ht="27.95" customHeight="1" x14ac:dyDescent="0.25">
      <c r="A86" s="30"/>
      <c r="B86" s="99" t="s">
        <v>158</v>
      </c>
      <c r="C86" s="81"/>
      <c r="D86" s="79"/>
      <c r="E86" s="79"/>
      <c r="F86" s="75"/>
      <c r="G86" s="75"/>
      <c r="H86" s="75"/>
    </row>
    <row r="87" spans="1:8" ht="22.5" customHeight="1" x14ac:dyDescent="0.3">
      <c r="A87" s="3">
        <f>A85+1</f>
        <v>63</v>
      </c>
      <c r="B87" s="39" t="s">
        <v>160</v>
      </c>
      <c r="C87" s="81">
        <f>410</f>
        <v>410</v>
      </c>
      <c r="D87" s="79">
        <v>15.2</v>
      </c>
      <c r="E87" s="79">
        <v>15.2</v>
      </c>
      <c r="F87" s="75">
        <f t="shared" ref="F87:F93" si="10">C87*D87</f>
        <v>6232</v>
      </c>
      <c r="G87" s="75"/>
      <c r="H87" s="75">
        <f t="shared" ref="H87:H93" si="11">SUM(F87:G87)</f>
        <v>6232</v>
      </c>
    </row>
    <row r="88" spans="1:8" ht="27.95" customHeight="1" x14ac:dyDescent="0.25">
      <c r="A88" s="3">
        <f t="shared" ref="A88:A93" si="12">A87+1</f>
        <v>64</v>
      </c>
      <c r="B88" s="36" t="s">
        <v>164</v>
      </c>
      <c r="C88" s="81">
        <f>280</f>
        <v>280</v>
      </c>
      <c r="D88" s="79">
        <v>15.2</v>
      </c>
      <c r="E88" s="79">
        <v>15.2</v>
      </c>
      <c r="F88" s="75">
        <f t="shared" si="10"/>
        <v>4256</v>
      </c>
      <c r="G88" s="75">
        <v>864.35</v>
      </c>
      <c r="H88" s="75">
        <f t="shared" si="11"/>
        <v>5120.3500000000004</v>
      </c>
    </row>
    <row r="89" spans="1:8" ht="27.95" customHeight="1" x14ac:dyDescent="0.25">
      <c r="A89" s="3">
        <f t="shared" si="12"/>
        <v>65</v>
      </c>
      <c r="B89" s="48" t="s">
        <v>166</v>
      </c>
      <c r="C89" s="81">
        <f>318.76*1.04</f>
        <v>331.5104</v>
      </c>
      <c r="D89" s="79">
        <v>15.2</v>
      </c>
      <c r="E89" s="79">
        <v>15.2</v>
      </c>
      <c r="F89" s="66">
        <f t="shared" si="10"/>
        <v>5038.9580799999994</v>
      </c>
      <c r="G89" s="75"/>
      <c r="H89" s="75">
        <f t="shared" si="11"/>
        <v>5038.9580799999994</v>
      </c>
    </row>
    <row r="90" spans="1:8" ht="27.95" customHeight="1" x14ac:dyDescent="0.25">
      <c r="A90" s="3">
        <f t="shared" si="12"/>
        <v>66</v>
      </c>
      <c r="B90" s="48" t="s">
        <v>168</v>
      </c>
      <c r="C90" s="81">
        <f>316.18*1.04</f>
        <v>328.8272</v>
      </c>
      <c r="D90" s="79">
        <v>15.2</v>
      </c>
      <c r="E90" s="79">
        <v>15.2</v>
      </c>
      <c r="F90" s="66">
        <f t="shared" si="10"/>
        <v>4998.1734399999996</v>
      </c>
      <c r="G90" s="75">
        <v>518.61</v>
      </c>
      <c r="H90" s="75">
        <f t="shared" si="11"/>
        <v>5516.7834399999992</v>
      </c>
    </row>
    <row r="91" spans="1:8" ht="27.95" customHeight="1" x14ac:dyDescent="0.25">
      <c r="A91" s="3">
        <f t="shared" si="12"/>
        <v>67</v>
      </c>
      <c r="B91" s="36" t="s">
        <v>135</v>
      </c>
      <c r="C91" s="81">
        <f>410</f>
        <v>410</v>
      </c>
      <c r="D91" s="79">
        <v>15.2</v>
      </c>
      <c r="E91" s="79">
        <v>15.2</v>
      </c>
      <c r="F91" s="75">
        <f t="shared" si="10"/>
        <v>6232</v>
      </c>
      <c r="G91" s="75">
        <v>518.61</v>
      </c>
      <c r="H91" s="75">
        <f t="shared" si="11"/>
        <v>6750.61</v>
      </c>
    </row>
    <row r="92" spans="1:8" ht="27.95" customHeight="1" x14ac:dyDescent="0.25">
      <c r="A92" s="3">
        <f t="shared" si="12"/>
        <v>68</v>
      </c>
      <c r="B92" s="36" t="s">
        <v>312</v>
      </c>
      <c r="C92" s="81">
        <v>280</v>
      </c>
      <c r="D92" s="79">
        <v>15.2</v>
      </c>
      <c r="E92" s="79">
        <v>15.2</v>
      </c>
      <c r="F92" s="75">
        <f t="shared" si="10"/>
        <v>4256</v>
      </c>
      <c r="G92" s="75"/>
      <c r="H92" s="75">
        <f t="shared" si="11"/>
        <v>4256</v>
      </c>
    </row>
    <row r="93" spans="1:8" ht="27.95" customHeight="1" x14ac:dyDescent="0.25">
      <c r="A93" s="3">
        <f t="shared" si="12"/>
        <v>69</v>
      </c>
      <c r="B93" s="36" t="s">
        <v>170</v>
      </c>
      <c r="C93" s="81">
        <f>280</f>
        <v>280</v>
      </c>
      <c r="D93" s="79">
        <v>15.2</v>
      </c>
      <c r="E93" s="79">
        <v>15.2</v>
      </c>
      <c r="F93" s="75">
        <f t="shared" si="10"/>
        <v>4256</v>
      </c>
      <c r="G93" s="75">
        <v>1037.22</v>
      </c>
      <c r="H93" s="75">
        <f t="shared" si="11"/>
        <v>5293.22</v>
      </c>
    </row>
    <row r="94" spans="1:8" ht="27.95" customHeight="1" x14ac:dyDescent="0.25">
      <c r="A94" s="30"/>
      <c r="B94" s="99" t="s">
        <v>171</v>
      </c>
      <c r="C94" s="81"/>
      <c r="D94" s="79"/>
      <c r="E94" s="79"/>
      <c r="F94" s="75"/>
      <c r="G94" s="75"/>
      <c r="H94" s="75"/>
    </row>
    <row r="95" spans="1:8" ht="27.95" customHeight="1" x14ac:dyDescent="0.25">
      <c r="A95" s="30">
        <f>A93+1</f>
        <v>70</v>
      </c>
      <c r="B95" s="36" t="s">
        <v>175</v>
      </c>
      <c r="C95" s="81">
        <f>269.11*1.04</f>
        <v>279.87440000000004</v>
      </c>
      <c r="D95" s="79">
        <v>15.2</v>
      </c>
      <c r="E95" s="79">
        <v>15.2</v>
      </c>
      <c r="F95" s="75">
        <f t="shared" ref="F95:F115" si="13">C95*D95</f>
        <v>4254.0908800000007</v>
      </c>
      <c r="G95" s="75">
        <v>1037.22</v>
      </c>
      <c r="H95" s="75">
        <f t="shared" ref="H95:H115" si="14">SUM(F95:G95)</f>
        <v>5291.3108800000009</v>
      </c>
    </row>
    <row r="96" spans="1:8" ht="27.95" customHeight="1" x14ac:dyDescent="0.25">
      <c r="A96" s="30">
        <f t="shared" ref="A96:A151" si="15">A95+1</f>
        <v>71</v>
      </c>
      <c r="B96" s="36" t="s">
        <v>177</v>
      </c>
      <c r="C96" s="81">
        <f t="shared" ref="C96:C103" si="16">269.11*1.04</f>
        <v>279.87440000000004</v>
      </c>
      <c r="D96" s="79">
        <v>15.2</v>
      </c>
      <c r="E96" s="79">
        <v>15.2</v>
      </c>
      <c r="F96" s="75">
        <f t="shared" si="13"/>
        <v>4254.0908800000007</v>
      </c>
      <c r="G96" s="75">
        <v>1210.0899999999999</v>
      </c>
      <c r="H96" s="75">
        <f t="shared" si="14"/>
        <v>5464.1808800000008</v>
      </c>
    </row>
    <row r="97" spans="1:8" ht="27.95" customHeight="1" x14ac:dyDescent="0.25">
      <c r="A97" s="30">
        <f t="shared" si="15"/>
        <v>72</v>
      </c>
      <c r="B97" s="36" t="s">
        <v>179</v>
      </c>
      <c r="C97" s="81">
        <f t="shared" si="16"/>
        <v>279.87440000000004</v>
      </c>
      <c r="D97" s="79">
        <v>15.2</v>
      </c>
      <c r="E97" s="79">
        <v>15.2</v>
      </c>
      <c r="F97" s="75">
        <f t="shared" si="13"/>
        <v>4254.0908800000007</v>
      </c>
      <c r="G97" s="75">
        <v>864.35</v>
      </c>
      <c r="H97" s="75">
        <f t="shared" si="14"/>
        <v>5118.440880000001</v>
      </c>
    </row>
    <row r="98" spans="1:8" ht="27.95" customHeight="1" x14ac:dyDescent="0.25">
      <c r="A98" s="30">
        <f t="shared" si="15"/>
        <v>73</v>
      </c>
      <c r="B98" s="36" t="s">
        <v>181</v>
      </c>
      <c r="C98" s="81">
        <f t="shared" si="16"/>
        <v>279.87440000000004</v>
      </c>
      <c r="D98" s="79">
        <v>15.2</v>
      </c>
      <c r="E98" s="79">
        <v>15.2</v>
      </c>
      <c r="F98" s="75">
        <f t="shared" si="13"/>
        <v>4254.0908800000007</v>
      </c>
      <c r="G98" s="75"/>
      <c r="H98" s="75">
        <f t="shared" si="14"/>
        <v>4254.0908800000007</v>
      </c>
    </row>
    <row r="99" spans="1:8" ht="27.95" customHeight="1" x14ac:dyDescent="0.25">
      <c r="A99" s="30">
        <f t="shared" si="15"/>
        <v>74</v>
      </c>
      <c r="B99" s="36" t="s">
        <v>183</v>
      </c>
      <c r="C99" s="81">
        <f t="shared" si="16"/>
        <v>279.87440000000004</v>
      </c>
      <c r="D99" s="79">
        <v>15.2</v>
      </c>
      <c r="E99" s="79">
        <v>15.2</v>
      </c>
      <c r="F99" s="75">
        <f t="shared" si="13"/>
        <v>4254.0908800000007</v>
      </c>
      <c r="G99" s="75">
        <v>1037.22</v>
      </c>
      <c r="H99" s="75">
        <f t="shared" si="14"/>
        <v>5291.3108800000009</v>
      </c>
    </row>
    <row r="100" spans="1:8" ht="27.95" customHeight="1" x14ac:dyDescent="0.25">
      <c r="A100" s="30">
        <f t="shared" si="15"/>
        <v>75</v>
      </c>
      <c r="B100" s="36" t="s">
        <v>185</v>
      </c>
      <c r="C100" s="81">
        <f t="shared" si="16"/>
        <v>279.87440000000004</v>
      </c>
      <c r="D100" s="79">
        <v>15.2</v>
      </c>
      <c r="E100" s="79">
        <v>15.2</v>
      </c>
      <c r="F100" s="75">
        <f t="shared" si="13"/>
        <v>4254.0908800000007</v>
      </c>
      <c r="G100" s="75">
        <v>1037.22</v>
      </c>
      <c r="H100" s="75">
        <f t="shared" si="14"/>
        <v>5291.3108800000009</v>
      </c>
    </row>
    <row r="101" spans="1:8" ht="27.95" customHeight="1" x14ac:dyDescent="0.25">
      <c r="A101" s="30">
        <f t="shared" si="15"/>
        <v>76</v>
      </c>
      <c r="B101" s="36" t="s">
        <v>187</v>
      </c>
      <c r="C101" s="81">
        <f t="shared" si="16"/>
        <v>279.87440000000004</v>
      </c>
      <c r="D101" s="79">
        <v>15.2</v>
      </c>
      <c r="E101" s="79">
        <v>15.2</v>
      </c>
      <c r="F101" s="75">
        <f t="shared" si="13"/>
        <v>4254.0908800000007</v>
      </c>
      <c r="G101" s="75">
        <v>691.48</v>
      </c>
      <c r="H101" s="75">
        <f t="shared" si="14"/>
        <v>4945.5708800000011</v>
      </c>
    </row>
    <row r="102" spans="1:8" ht="27.95" customHeight="1" x14ac:dyDescent="0.25">
      <c r="A102" s="30">
        <f t="shared" si="15"/>
        <v>77</v>
      </c>
      <c r="B102" s="36" t="s">
        <v>189</v>
      </c>
      <c r="C102" s="81">
        <f t="shared" si="16"/>
        <v>279.87440000000004</v>
      </c>
      <c r="D102" s="79">
        <v>15.2</v>
      </c>
      <c r="E102" s="79">
        <v>15.2</v>
      </c>
      <c r="F102" s="75">
        <f t="shared" si="13"/>
        <v>4254.0908800000007</v>
      </c>
      <c r="G102" s="75">
        <v>1037.22</v>
      </c>
      <c r="H102" s="75">
        <f t="shared" si="14"/>
        <v>5291.3108800000009</v>
      </c>
    </row>
    <row r="103" spans="1:8" ht="27.95" customHeight="1" x14ac:dyDescent="0.25">
      <c r="A103" s="30">
        <f t="shared" si="15"/>
        <v>78</v>
      </c>
      <c r="B103" s="36" t="s">
        <v>191</v>
      </c>
      <c r="C103" s="81">
        <f t="shared" si="16"/>
        <v>279.87440000000004</v>
      </c>
      <c r="D103" s="79">
        <v>15.2</v>
      </c>
      <c r="E103" s="79">
        <v>15.2</v>
      </c>
      <c r="F103" s="75">
        <f t="shared" si="13"/>
        <v>4254.0908800000007</v>
      </c>
      <c r="G103" s="75">
        <v>864.35</v>
      </c>
      <c r="H103" s="75">
        <f t="shared" si="14"/>
        <v>5118.440880000001</v>
      </c>
    </row>
    <row r="104" spans="1:8" ht="27.95" customHeight="1" x14ac:dyDescent="0.25">
      <c r="A104" s="30">
        <f t="shared" si="15"/>
        <v>79</v>
      </c>
      <c r="B104" s="36" t="s">
        <v>193</v>
      </c>
      <c r="C104" s="81">
        <f>253</f>
        <v>253</v>
      </c>
      <c r="D104" s="79">
        <v>15.2</v>
      </c>
      <c r="E104" s="79">
        <v>15.2</v>
      </c>
      <c r="F104" s="75">
        <f t="shared" si="13"/>
        <v>3845.6</v>
      </c>
      <c r="G104" s="75">
        <v>1037.22</v>
      </c>
      <c r="H104" s="75">
        <f t="shared" si="14"/>
        <v>4882.82</v>
      </c>
    </row>
    <row r="105" spans="1:8" ht="27.95" customHeight="1" x14ac:dyDescent="0.25">
      <c r="A105" s="30">
        <f t="shared" si="15"/>
        <v>80</v>
      </c>
      <c r="B105" s="36" t="s">
        <v>195</v>
      </c>
      <c r="C105" s="81">
        <f>137.01*1.04</f>
        <v>142.49039999999999</v>
      </c>
      <c r="D105" s="79">
        <v>15.2</v>
      </c>
      <c r="E105" s="79">
        <v>15.2</v>
      </c>
      <c r="F105" s="75">
        <f t="shared" si="13"/>
        <v>2165.8540799999996</v>
      </c>
      <c r="G105" s="75">
        <v>1037.22</v>
      </c>
      <c r="H105" s="75">
        <f t="shared" si="14"/>
        <v>3203.0740799999994</v>
      </c>
    </row>
    <row r="106" spans="1:8" ht="27.95" customHeight="1" x14ac:dyDescent="0.25">
      <c r="A106" s="30">
        <f t="shared" si="15"/>
        <v>81</v>
      </c>
      <c r="B106" s="36" t="s">
        <v>197</v>
      </c>
      <c r="C106" s="81">
        <v>253</v>
      </c>
      <c r="D106" s="79">
        <v>15.2</v>
      </c>
      <c r="E106" s="79">
        <v>15.2</v>
      </c>
      <c r="F106" s="75">
        <f t="shared" si="13"/>
        <v>3845.6</v>
      </c>
      <c r="G106" s="75">
        <v>1037.22</v>
      </c>
      <c r="H106" s="75">
        <f t="shared" si="14"/>
        <v>4882.82</v>
      </c>
    </row>
    <row r="107" spans="1:8" ht="27.95" customHeight="1" x14ac:dyDescent="0.25">
      <c r="A107" s="30">
        <f t="shared" si="15"/>
        <v>82</v>
      </c>
      <c r="B107" s="36" t="s">
        <v>199</v>
      </c>
      <c r="C107" s="81">
        <v>253</v>
      </c>
      <c r="D107" s="79">
        <v>15.2</v>
      </c>
      <c r="E107" s="79">
        <v>15.2</v>
      </c>
      <c r="F107" s="75">
        <f t="shared" si="13"/>
        <v>3845.6</v>
      </c>
      <c r="G107" s="75">
        <v>864.35</v>
      </c>
      <c r="H107" s="75">
        <f t="shared" si="14"/>
        <v>4709.95</v>
      </c>
    </row>
    <row r="108" spans="1:8" ht="27.95" customHeight="1" x14ac:dyDescent="0.25">
      <c r="A108" s="30">
        <f t="shared" si="15"/>
        <v>83</v>
      </c>
      <c r="B108" s="36" t="s">
        <v>201</v>
      </c>
      <c r="C108" s="81">
        <v>253</v>
      </c>
      <c r="D108" s="79">
        <v>15.2</v>
      </c>
      <c r="E108" s="79">
        <v>15.2</v>
      </c>
      <c r="F108" s="75">
        <f t="shared" si="13"/>
        <v>3845.6</v>
      </c>
      <c r="G108" s="75">
        <v>691.48</v>
      </c>
      <c r="H108" s="75">
        <f t="shared" si="14"/>
        <v>4537.08</v>
      </c>
    </row>
    <row r="109" spans="1:8" ht="27.95" customHeight="1" x14ac:dyDescent="0.25">
      <c r="A109" s="30">
        <f t="shared" si="15"/>
        <v>84</v>
      </c>
      <c r="B109" s="36" t="s">
        <v>203</v>
      </c>
      <c r="C109" s="81">
        <f>243.27*1.04</f>
        <v>253.00080000000003</v>
      </c>
      <c r="D109" s="79">
        <v>15.2</v>
      </c>
      <c r="E109" s="79">
        <v>15.2</v>
      </c>
      <c r="F109" s="75">
        <f t="shared" si="13"/>
        <v>3845.6121600000001</v>
      </c>
      <c r="G109" s="75">
        <v>864.35</v>
      </c>
      <c r="H109" s="75">
        <f t="shared" si="14"/>
        <v>4709.96216</v>
      </c>
    </row>
    <row r="110" spans="1:8" ht="27.95" customHeight="1" x14ac:dyDescent="0.25">
      <c r="A110" s="30">
        <f t="shared" si="15"/>
        <v>85</v>
      </c>
      <c r="B110" s="36" t="s">
        <v>205</v>
      </c>
      <c r="C110" s="81">
        <v>253</v>
      </c>
      <c r="D110" s="79">
        <v>15.2</v>
      </c>
      <c r="E110" s="79">
        <v>15.2</v>
      </c>
      <c r="F110" s="75">
        <f t="shared" si="13"/>
        <v>3845.6</v>
      </c>
      <c r="G110" s="75">
        <v>864.35</v>
      </c>
      <c r="H110" s="75">
        <f t="shared" si="14"/>
        <v>4709.95</v>
      </c>
    </row>
    <row r="111" spans="1:8" ht="27.95" customHeight="1" x14ac:dyDescent="0.25">
      <c r="A111" s="30">
        <f t="shared" si="15"/>
        <v>86</v>
      </c>
      <c r="B111" s="36" t="s">
        <v>207</v>
      </c>
      <c r="C111" s="81">
        <v>253</v>
      </c>
      <c r="D111" s="79">
        <v>15.2</v>
      </c>
      <c r="E111" s="79">
        <v>15.2</v>
      </c>
      <c r="F111" s="75">
        <f t="shared" si="13"/>
        <v>3845.6</v>
      </c>
      <c r="G111" s="75"/>
      <c r="H111" s="75">
        <f t="shared" si="14"/>
        <v>3845.6</v>
      </c>
    </row>
    <row r="112" spans="1:8" ht="27.95" customHeight="1" x14ac:dyDescent="0.25">
      <c r="A112" s="30">
        <f t="shared" si="15"/>
        <v>87</v>
      </c>
      <c r="B112" s="43" t="s">
        <v>209</v>
      </c>
      <c r="C112" s="81">
        <f>338.66*1.04</f>
        <v>352.20640000000003</v>
      </c>
      <c r="D112" s="79">
        <v>15.2</v>
      </c>
      <c r="E112" s="79">
        <v>15.2</v>
      </c>
      <c r="F112" s="75">
        <f t="shared" si="13"/>
        <v>5353.5372800000005</v>
      </c>
      <c r="G112" s="75"/>
      <c r="H112" s="75">
        <f t="shared" si="14"/>
        <v>5353.5372800000005</v>
      </c>
    </row>
    <row r="113" spans="1:8" ht="27.95" customHeight="1" x14ac:dyDescent="0.25">
      <c r="A113" s="30">
        <f t="shared" si="15"/>
        <v>88</v>
      </c>
      <c r="B113" s="36" t="s">
        <v>211</v>
      </c>
      <c r="C113" s="81">
        <f>244.79*1.04</f>
        <v>254.58160000000001</v>
      </c>
      <c r="D113" s="79">
        <v>15.2</v>
      </c>
      <c r="E113" s="79">
        <v>15.2</v>
      </c>
      <c r="F113" s="75">
        <f t="shared" si="13"/>
        <v>3869.64032</v>
      </c>
      <c r="G113" s="75">
        <v>518.61</v>
      </c>
      <c r="H113" s="75">
        <f t="shared" si="14"/>
        <v>4388.2503200000001</v>
      </c>
    </row>
    <row r="114" spans="1:8" ht="27.95" customHeight="1" x14ac:dyDescent="0.25">
      <c r="A114" s="30">
        <f>A113+1</f>
        <v>89</v>
      </c>
      <c r="B114" s="36" t="s">
        <v>213</v>
      </c>
      <c r="C114" s="81">
        <f>244.79*1.04</f>
        <v>254.58160000000001</v>
      </c>
      <c r="D114" s="79">
        <v>15.2</v>
      </c>
      <c r="E114" s="79">
        <v>15.2</v>
      </c>
      <c r="F114" s="75">
        <f t="shared" si="13"/>
        <v>3869.64032</v>
      </c>
      <c r="G114" s="75">
        <v>691.48</v>
      </c>
      <c r="H114" s="75">
        <f t="shared" si="14"/>
        <v>4561.12032</v>
      </c>
    </row>
    <row r="115" spans="1:8" ht="27.95" customHeight="1" x14ac:dyDescent="0.25">
      <c r="A115" s="30">
        <f>A114+1</f>
        <v>90</v>
      </c>
      <c r="B115" s="43" t="s">
        <v>215</v>
      </c>
      <c r="C115" s="81">
        <f>244.79*1.04</f>
        <v>254.58160000000001</v>
      </c>
      <c r="D115" s="79">
        <v>15.2</v>
      </c>
      <c r="E115" s="79">
        <v>15.2</v>
      </c>
      <c r="F115" s="75">
        <f t="shared" si="13"/>
        <v>3869.64032</v>
      </c>
      <c r="G115" s="75"/>
      <c r="H115" s="75">
        <f t="shared" si="14"/>
        <v>3869.64032</v>
      </c>
    </row>
    <row r="116" spans="1:8" ht="27.95" customHeight="1" x14ac:dyDescent="0.25">
      <c r="A116" s="30"/>
      <c r="B116" s="99" t="s">
        <v>216</v>
      </c>
      <c r="C116" s="81"/>
      <c r="D116" s="79"/>
      <c r="E116" s="79"/>
      <c r="F116" s="75"/>
      <c r="G116" s="75"/>
      <c r="H116" s="75"/>
    </row>
    <row r="117" spans="1:8" ht="21.75" customHeight="1" x14ac:dyDescent="0.3">
      <c r="A117" s="3">
        <f>A115+1</f>
        <v>91</v>
      </c>
      <c r="B117" s="82" t="s">
        <v>218</v>
      </c>
      <c r="C117" s="81">
        <v>410</v>
      </c>
      <c r="D117" s="79">
        <v>15.2</v>
      </c>
      <c r="E117" s="79">
        <v>15.2</v>
      </c>
      <c r="F117" s="75">
        <f t="shared" ref="F117:F138" si="17">C117*D117</f>
        <v>6232</v>
      </c>
      <c r="G117" s="75"/>
      <c r="H117" s="75">
        <f t="shared" ref="H117:H139" si="18">SUM(F117:G117)</f>
        <v>6232</v>
      </c>
    </row>
    <row r="118" spans="1:8" ht="27.95" customHeight="1" x14ac:dyDescent="0.25">
      <c r="A118" s="30">
        <f>A117+1</f>
        <v>92</v>
      </c>
      <c r="B118" s="36" t="s">
        <v>220</v>
      </c>
      <c r="C118" s="81">
        <f>400.07*1.04</f>
        <v>416.07280000000003</v>
      </c>
      <c r="D118" s="79">
        <v>15.2</v>
      </c>
      <c r="E118" s="79">
        <v>15.2</v>
      </c>
      <c r="F118" s="75">
        <f t="shared" si="17"/>
        <v>6324.30656</v>
      </c>
      <c r="G118" s="75">
        <v>864.35</v>
      </c>
      <c r="H118" s="75">
        <f t="shared" si="18"/>
        <v>7188.6565600000004</v>
      </c>
    </row>
    <row r="119" spans="1:8" ht="27.95" customHeight="1" x14ac:dyDescent="0.25">
      <c r="A119" s="30">
        <f t="shared" si="15"/>
        <v>93</v>
      </c>
      <c r="B119" s="36" t="s">
        <v>222</v>
      </c>
      <c r="C119" s="81">
        <v>300</v>
      </c>
      <c r="D119" s="79">
        <v>15.2</v>
      </c>
      <c r="E119" s="79">
        <v>15.2</v>
      </c>
      <c r="F119" s="75">
        <f t="shared" si="17"/>
        <v>4560</v>
      </c>
      <c r="G119" s="75">
        <v>1037.22</v>
      </c>
      <c r="H119" s="75">
        <f t="shared" si="18"/>
        <v>5597.22</v>
      </c>
    </row>
    <row r="120" spans="1:8" ht="27.95" customHeight="1" x14ac:dyDescent="0.25">
      <c r="A120" s="30">
        <f t="shared" si="15"/>
        <v>94</v>
      </c>
      <c r="B120" s="36" t="s">
        <v>224</v>
      </c>
      <c r="C120" s="81">
        <f>317.58*1.04</f>
        <v>330.28320000000002</v>
      </c>
      <c r="D120" s="79">
        <v>15.2</v>
      </c>
      <c r="E120" s="79">
        <v>15.2</v>
      </c>
      <c r="F120" s="75">
        <f t="shared" si="17"/>
        <v>5020.3046400000003</v>
      </c>
      <c r="G120" s="75">
        <v>864.35</v>
      </c>
      <c r="H120" s="75">
        <f t="shared" si="18"/>
        <v>5884.6546400000007</v>
      </c>
    </row>
    <row r="121" spans="1:8" ht="27.95" customHeight="1" x14ac:dyDescent="0.25">
      <c r="A121" s="30">
        <f t="shared" si="15"/>
        <v>95</v>
      </c>
      <c r="B121" s="36" t="s">
        <v>226</v>
      </c>
      <c r="C121" s="81">
        <v>300</v>
      </c>
      <c r="D121" s="79">
        <v>15.2</v>
      </c>
      <c r="E121" s="79">
        <v>14.2</v>
      </c>
      <c r="F121" s="75">
        <f t="shared" si="17"/>
        <v>4560</v>
      </c>
      <c r="G121" s="75">
        <v>691.48</v>
      </c>
      <c r="H121" s="75">
        <f t="shared" si="18"/>
        <v>5251.48</v>
      </c>
    </row>
    <row r="122" spans="1:8" ht="27.95" customHeight="1" x14ac:dyDescent="0.25">
      <c r="A122" s="30">
        <f t="shared" si="15"/>
        <v>96</v>
      </c>
      <c r="B122" s="36" t="s">
        <v>228</v>
      </c>
      <c r="C122" s="81">
        <v>300</v>
      </c>
      <c r="D122" s="79">
        <v>15.2</v>
      </c>
      <c r="E122" s="79">
        <v>15.2</v>
      </c>
      <c r="F122" s="75">
        <f t="shared" si="17"/>
        <v>4560</v>
      </c>
      <c r="G122" s="75">
        <v>1037.22</v>
      </c>
      <c r="H122" s="75">
        <f t="shared" si="18"/>
        <v>5597.22</v>
      </c>
    </row>
    <row r="123" spans="1:8" ht="27.95" customHeight="1" x14ac:dyDescent="0.25">
      <c r="A123" s="30">
        <f t="shared" si="15"/>
        <v>97</v>
      </c>
      <c r="B123" s="36" t="s">
        <v>230</v>
      </c>
      <c r="C123" s="81">
        <v>300</v>
      </c>
      <c r="D123" s="79">
        <v>15.2</v>
      </c>
      <c r="E123" s="79">
        <v>15.2</v>
      </c>
      <c r="F123" s="75">
        <f t="shared" si="17"/>
        <v>4560</v>
      </c>
      <c r="G123" s="75">
        <v>691.48</v>
      </c>
      <c r="H123" s="75">
        <f t="shared" si="18"/>
        <v>5251.48</v>
      </c>
    </row>
    <row r="124" spans="1:8" ht="27.95" customHeight="1" x14ac:dyDescent="0.25">
      <c r="A124" s="30">
        <f t="shared" si="15"/>
        <v>98</v>
      </c>
      <c r="B124" s="36" t="s">
        <v>232</v>
      </c>
      <c r="C124" s="81">
        <v>300</v>
      </c>
      <c r="D124" s="79">
        <v>15.2</v>
      </c>
      <c r="E124" s="79">
        <v>15.2</v>
      </c>
      <c r="F124" s="75">
        <f t="shared" si="17"/>
        <v>4560</v>
      </c>
      <c r="G124" s="75">
        <v>864.35</v>
      </c>
      <c r="H124" s="75">
        <f t="shared" si="18"/>
        <v>5424.35</v>
      </c>
    </row>
    <row r="125" spans="1:8" ht="27.95" customHeight="1" x14ac:dyDescent="0.25">
      <c r="A125" s="30">
        <f t="shared" si="15"/>
        <v>99</v>
      </c>
      <c r="B125" s="36" t="s">
        <v>234</v>
      </c>
      <c r="C125" s="81">
        <v>300</v>
      </c>
      <c r="D125" s="30">
        <v>15.2</v>
      </c>
      <c r="E125" s="79">
        <v>15.2</v>
      </c>
      <c r="F125" s="75">
        <f t="shared" si="17"/>
        <v>4560</v>
      </c>
      <c r="G125" s="75">
        <v>518.61</v>
      </c>
      <c r="H125" s="75">
        <f t="shared" si="18"/>
        <v>5078.6099999999997</v>
      </c>
    </row>
    <row r="126" spans="1:8" ht="27.95" customHeight="1" x14ac:dyDescent="0.25">
      <c r="A126" s="30">
        <f t="shared" si="15"/>
        <v>100</v>
      </c>
      <c r="B126" s="36" t="s">
        <v>236</v>
      </c>
      <c r="C126" s="81">
        <v>300</v>
      </c>
      <c r="D126" s="79">
        <v>15.2</v>
      </c>
      <c r="E126" s="79">
        <v>15.2</v>
      </c>
      <c r="F126" s="75">
        <f t="shared" si="17"/>
        <v>4560</v>
      </c>
      <c r="G126" s="75">
        <v>518.61</v>
      </c>
      <c r="H126" s="75">
        <f t="shared" si="18"/>
        <v>5078.6099999999997</v>
      </c>
    </row>
    <row r="127" spans="1:8" ht="27.95" customHeight="1" x14ac:dyDescent="0.25">
      <c r="A127" s="30">
        <f t="shared" si="15"/>
        <v>101</v>
      </c>
      <c r="B127" s="36" t="s">
        <v>238</v>
      </c>
      <c r="C127" s="81">
        <v>280</v>
      </c>
      <c r="D127" s="79">
        <v>15.2</v>
      </c>
      <c r="E127" s="79">
        <v>15.2</v>
      </c>
      <c r="F127" s="75">
        <f t="shared" si="17"/>
        <v>4256</v>
      </c>
      <c r="G127" s="75">
        <v>1037.22</v>
      </c>
      <c r="H127" s="75">
        <f t="shared" si="18"/>
        <v>5293.22</v>
      </c>
    </row>
    <row r="128" spans="1:8" ht="27.95" customHeight="1" x14ac:dyDescent="0.25">
      <c r="A128" s="30">
        <f t="shared" si="15"/>
        <v>102</v>
      </c>
      <c r="B128" s="36" t="s">
        <v>240</v>
      </c>
      <c r="C128" s="81">
        <v>280</v>
      </c>
      <c r="D128" s="79">
        <v>15.2</v>
      </c>
      <c r="E128" s="79">
        <v>15.2</v>
      </c>
      <c r="F128" s="75">
        <f t="shared" si="17"/>
        <v>4256</v>
      </c>
      <c r="G128" s="75">
        <v>864.35</v>
      </c>
      <c r="H128" s="75">
        <f t="shared" si="18"/>
        <v>5120.3500000000004</v>
      </c>
    </row>
    <row r="129" spans="1:8" ht="27.95" customHeight="1" x14ac:dyDescent="0.25">
      <c r="A129" s="30">
        <f t="shared" si="15"/>
        <v>103</v>
      </c>
      <c r="B129" s="36" t="s">
        <v>242</v>
      </c>
      <c r="C129" s="81">
        <f>280</f>
        <v>280</v>
      </c>
      <c r="D129" s="79">
        <v>15.2</v>
      </c>
      <c r="E129" s="79">
        <v>15.2</v>
      </c>
      <c r="F129" s="75">
        <f t="shared" si="17"/>
        <v>4256</v>
      </c>
      <c r="G129" s="75">
        <v>1037.22</v>
      </c>
      <c r="H129" s="75">
        <f t="shared" si="18"/>
        <v>5293.22</v>
      </c>
    </row>
    <row r="130" spans="1:8" ht="27.95" customHeight="1" x14ac:dyDescent="0.25">
      <c r="A130" s="30">
        <f t="shared" si="15"/>
        <v>104</v>
      </c>
      <c r="B130" s="36" t="s">
        <v>244</v>
      </c>
      <c r="C130" s="81">
        <v>280</v>
      </c>
      <c r="D130" s="79">
        <v>15.2</v>
      </c>
      <c r="E130" s="79">
        <v>15.2</v>
      </c>
      <c r="F130" s="75">
        <f t="shared" si="17"/>
        <v>4256</v>
      </c>
      <c r="G130" s="75">
        <v>1037.22</v>
      </c>
      <c r="H130" s="75">
        <f t="shared" si="18"/>
        <v>5293.22</v>
      </c>
    </row>
    <row r="131" spans="1:8" ht="27.95" customHeight="1" x14ac:dyDescent="0.25">
      <c r="A131" s="30">
        <f t="shared" si="15"/>
        <v>105</v>
      </c>
      <c r="B131" s="36" t="s">
        <v>246</v>
      </c>
      <c r="C131" s="81">
        <f>280</f>
        <v>280</v>
      </c>
      <c r="D131" s="79">
        <v>15.2</v>
      </c>
      <c r="E131" s="79">
        <v>15.2</v>
      </c>
      <c r="F131" s="75">
        <f t="shared" si="17"/>
        <v>4256</v>
      </c>
      <c r="G131" s="75">
        <v>518.61</v>
      </c>
      <c r="H131" s="75">
        <f t="shared" si="18"/>
        <v>4774.6099999999997</v>
      </c>
    </row>
    <row r="132" spans="1:8" ht="27.95" customHeight="1" x14ac:dyDescent="0.25">
      <c r="A132" s="30">
        <f t="shared" si="15"/>
        <v>106</v>
      </c>
      <c r="B132" s="36" t="s">
        <v>248</v>
      </c>
      <c r="C132" s="81">
        <v>280</v>
      </c>
      <c r="D132" s="30">
        <v>15.2</v>
      </c>
      <c r="E132" s="79">
        <v>15.2</v>
      </c>
      <c r="F132" s="75">
        <f t="shared" si="17"/>
        <v>4256</v>
      </c>
      <c r="G132" s="75">
        <v>518.61</v>
      </c>
      <c r="H132" s="75">
        <f t="shared" si="18"/>
        <v>4774.6099999999997</v>
      </c>
    </row>
    <row r="133" spans="1:8" ht="27.95" customHeight="1" x14ac:dyDescent="0.25">
      <c r="A133" s="30">
        <f t="shared" si="15"/>
        <v>107</v>
      </c>
      <c r="B133" s="36" t="s">
        <v>250</v>
      </c>
      <c r="C133" s="81">
        <f>245.93*1.04</f>
        <v>255.7672</v>
      </c>
      <c r="D133" s="79">
        <v>15.2</v>
      </c>
      <c r="E133" s="79">
        <v>15.2</v>
      </c>
      <c r="F133" s="75">
        <f t="shared" si="17"/>
        <v>3887.6614399999999</v>
      </c>
      <c r="G133" s="75">
        <v>691.48</v>
      </c>
      <c r="H133" s="75">
        <f t="shared" si="18"/>
        <v>4579.1414399999994</v>
      </c>
    </row>
    <row r="134" spans="1:8" ht="27.95" customHeight="1" x14ac:dyDescent="0.25">
      <c r="A134" s="30">
        <f t="shared" si="15"/>
        <v>108</v>
      </c>
      <c r="B134" s="36" t="s">
        <v>252</v>
      </c>
      <c r="C134" s="81">
        <v>280</v>
      </c>
      <c r="D134" s="79">
        <v>15.2</v>
      </c>
      <c r="E134" s="79">
        <v>15.2</v>
      </c>
      <c r="F134" s="75">
        <f t="shared" si="17"/>
        <v>4256</v>
      </c>
      <c r="G134" s="75"/>
      <c r="H134" s="75">
        <f t="shared" si="18"/>
        <v>4256</v>
      </c>
    </row>
    <row r="135" spans="1:8" ht="27.95" customHeight="1" x14ac:dyDescent="0.25">
      <c r="A135" s="30">
        <f t="shared" si="15"/>
        <v>109</v>
      </c>
      <c r="B135" s="36" t="s">
        <v>254</v>
      </c>
      <c r="C135" s="81">
        <v>280</v>
      </c>
      <c r="D135" s="79">
        <v>15.2</v>
      </c>
      <c r="E135" s="79">
        <v>15.2</v>
      </c>
      <c r="F135" s="75">
        <f t="shared" si="17"/>
        <v>4256</v>
      </c>
      <c r="G135" s="75">
        <v>1210.0899999999999</v>
      </c>
      <c r="H135" s="75">
        <f t="shared" si="18"/>
        <v>5466.09</v>
      </c>
    </row>
    <row r="136" spans="1:8" ht="27.95" customHeight="1" x14ac:dyDescent="0.25">
      <c r="A136" s="30">
        <f t="shared" si="15"/>
        <v>110</v>
      </c>
      <c r="B136" s="43" t="s">
        <v>256</v>
      </c>
      <c r="C136" s="81">
        <v>280</v>
      </c>
      <c r="D136" s="79">
        <v>15.2</v>
      </c>
      <c r="E136" s="79">
        <v>11.2</v>
      </c>
      <c r="F136" s="75">
        <f t="shared" si="17"/>
        <v>4256</v>
      </c>
      <c r="G136" s="75">
        <v>1037.22</v>
      </c>
      <c r="H136" s="75">
        <f t="shared" si="18"/>
        <v>5293.22</v>
      </c>
    </row>
    <row r="137" spans="1:8" ht="27.95" customHeight="1" x14ac:dyDescent="0.25">
      <c r="A137" s="30">
        <f t="shared" si="15"/>
        <v>111</v>
      </c>
      <c r="B137" s="36" t="s">
        <v>259</v>
      </c>
      <c r="C137" s="81">
        <v>280</v>
      </c>
      <c r="D137" s="79">
        <v>15.2</v>
      </c>
      <c r="E137" s="79">
        <v>15.2</v>
      </c>
      <c r="F137" s="75">
        <f t="shared" si="17"/>
        <v>4256</v>
      </c>
      <c r="G137" s="75">
        <v>518.61</v>
      </c>
      <c r="H137" s="75">
        <f t="shared" si="18"/>
        <v>4774.6099999999997</v>
      </c>
    </row>
    <row r="138" spans="1:8" ht="27.95" customHeight="1" x14ac:dyDescent="0.25">
      <c r="A138" s="30">
        <f t="shared" si="15"/>
        <v>112</v>
      </c>
      <c r="B138" s="36" t="s">
        <v>261</v>
      </c>
      <c r="C138" s="81">
        <v>280</v>
      </c>
      <c r="D138" s="79">
        <v>15.2</v>
      </c>
      <c r="E138" s="79">
        <v>15.2</v>
      </c>
      <c r="F138" s="75">
        <f t="shared" si="17"/>
        <v>4256</v>
      </c>
      <c r="G138" s="75">
        <v>864.35</v>
      </c>
      <c r="H138" s="75">
        <f t="shared" si="18"/>
        <v>5120.3500000000004</v>
      </c>
    </row>
    <row r="139" spans="1:8" ht="27.95" customHeight="1" x14ac:dyDescent="0.25">
      <c r="A139" s="30">
        <f t="shared" si="15"/>
        <v>113</v>
      </c>
      <c r="B139" s="36" t="s">
        <v>320</v>
      </c>
      <c r="C139" s="81">
        <f>252*1.04</f>
        <v>262.08</v>
      </c>
      <c r="D139" s="79">
        <v>15.2</v>
      </c>
      <c r="E139" s="79">
        <v>15.2</v>
      </c>
      <c r="F139" s="75">
        <f>C139*E139</f>
        <v>3983.6159999999995</v>
      </c>
      <c r="G139" s="75"/>
      <c r="H139" s="75">
        <f t="shared" si="18"/>
        <v>3983.6159999999995</v>
      </c>
    </row>
    <row r="140" spans="1:8" ht="27.95" customHeight="1" x14ac:dyDescent="0.25">
      <c r="A140" s="30"/>
      <c r="B140" s="101" t="s">
        <v>262</v>
      </c>
      <c r="C140" s="81"/>
      <c r="D140" s="79"/>
      <c r="E140" s="79"/>
      <c r="F140" s="75"/>
      <c r="G140" s="75"/>
      <c r="H140" s="75"/>
    </row>
    <row r="141" spans="1:8" ht="27" customHeight="1" x14ac:dyDescent="0.25">
      <c r="A141" s="30">
        <f>A139+1</f>
        <v>114</v>
      </c>
      <c r="B141" s="36" t="s">
        <v>264</v>
      </c>
      <c r="C141" s="81">
        <v>410</v>
      </c>
      <c r="D141" s="79">
        <v>15.2</v>
      </c>
      <c r="E141" s="79">
        <v>15.2</v>
      </c>
      <c r="F141" s="75">
        <f t="shared" ref="F141:F151" si="19">C141*D141</f>
        <v>6232</v>
      </c>
      <c r="G141" s="75">
        <v>691.84</v>
      </c>
      <c r="H141" s="75">
        <f t="shared" ref="H141:H151" si="20">SUM(F141:G141)</f>
        <v>6923.84</v>
      </c>
    </row>
    <row r="142" spans="1:8" ht="27.95" customHeight="1" x14ac:dyDescent="0.25">
      <c r="A142" s="30">
        <f t="shared" si="15"/>
        <v>115</v>
      </c>
      <c r="B142" s="36" t="s">
        <v>266</v>
      </c>
      <c r="C142" s="81">
        <f>317.58*1.04</f>
        <v>330.28320000000002</v>
      </c>
      <c r="D142" s="79">
        <v>15.2</v>
      </c>
      <c r="E142" s="79">
        <v>15.2</v>
      </c>
      <c r="F142" s="75">
        <f t="shared" si="19"/>
        <v>5020.3046400000003</v>
      </c>
      <c r="G142" s="75">
        <v>864.35</v>
      </c>
      <c r="H142" s="75">
        <f t="shared" si="20"/>
        <v>5884.6546400000007</v>
      </c>
    </row>
    <row r="143" spans="1:8" ht="27.95" customHeight="1" x14ac:dyDescent="0.25">
      <c r="A143" s="30">
        <f t="shared" si="15"/>
        <v>116</v>
      </c>
      <c r="B143" s="43" t="s">
        <v>257</v>
      </c>
      <c r="C143" s="81">
        <f>251.87*1.04</f>
        <v>261.94479999999999</v>
      </c>
      <c r="D143" s="79">
        <v>15.2</v>
      </c>
      <c r="E143" s="79">
        <v>15.2</v>
      </c>
      <c r="F143" s="75">
        <f t="shared" si="19"/>
        <v>3981.5609599999998</v>
      </c>
      <c r="G143" s="75"/>
      <c r="H143" s="75">
        <f t="shared" si="20"/>
        <v>3981.5609599999998</v>
      </c>
    </row>
    <row r="144" spans="1:8" ht="27.95" customHeight="1" x14ac:dyDescent="0.25">
      <c r="A144" s="30">
        <f t="shared" si="15"/>
        <v>117</v>
      </c>
      <c r="B144" s="36" t="s">
        <v>268</v>
      </c>
      <c r="C144" s="81">
        <f>335.13*1.04</f>
        <v>348.53520000000003</v>
      </c>
      <c r="D144" s="79">
        <v>15.2</v>
      </c>
      <c r="E144" s="79">
        <v>15.2</v>
      </c>
      <c r="F144" s="75">
        <f t="shared" si="19"/>
        <v>5297.7350400000005</v>
      </c>
      <c r="G144" s="75">
        <v>1037.22</v>
      </c>
      <c r="H144" s="75">
        <f t="shared" si="20"/>
        <v>6334.9550400000007</v>
      </c>
    </row>
    <row r="145" spans="1:22" ht="27.95" customHeight="1" x14ac:dyDescent="0.25">
      <c r="A145" s="30">
        <f t="shared" si="15"/>
        <v>118</v>
      </c>
      <c r="B145" s="36" t="s">
        <v>270</v>
      </c>
      <c r="C145" s="81">
        <f>335.13*1.04</f>
        <v>348.53520000000003</v>
      </c>
      <c r="D145" s="79">
        <v>15.2</v>
      </c>
      <c r="E145" s="79">
        <v>15.2</v>
      </c>
      <c r="F145" s="75">
        <f t="shared" si="19"/>
        <v>5297.7350400000005</v>
      </c>
      <c r="G145" s="75">
        <v>518.61</v>
      </c>
      <c r="H145" s="75">
        <f t="shared" si="20"/>
        <v>5816.3450400000002</v>
      </c>
    </row>
    <row r="146" spans="1:22" ht="27.95" customHeight="1" x14ac:dyDescent="0.25">
      <c r="A146" s="30">
        <f t="shared" si="15"/>
        <v>119</v>
      </c>
      <c r="B146" s="43" t="s">
        <v>272</v>
      </c>
      <c r="C146" s="81">
        <f>335.13*1.04</f>
        <v>348.53520000000003</v>
      </c>
      <c r="D146" s="67">
        <v>15.2</v>
      </c>
      <c r="E146" s="79">
        <v>15.2</v>
      </c>
      <c r="F146" s="75">
        <f t="shared" si="19"/>
        <v>5297.7350400000005</v>
      </c>
      <c r="G146" s="75">
        <v>518.61</v>
      </c>
      <c r="H146" s="75">
        <f t="shared" si="20"/>
        <v>5816.3450400000002</v>
      </c>
    </row>
    <row r="147" spans="1:22" ht="27.95" customHeight="1" x14ac:dyDescent="0.25">
      <c r="A147" s="30">
        <f t="shared" si="15"/>
        <v>120</v>
      </c>
      <c r="B147" s="43" t="s">
        <v>274</v>
      </c>
      <c r="C147" s="81">
        <f>301.93*1.04</f>
        <v>314.00720000000001</v>
      </c>
      <c r="D147" s="67">
        <v>15.2</v>
      </c>
      <c r="E147" s="79">
        <v>15.2</v>
      </c>
      <c r="F147" s="75">
        <f t="shared" si="19"/>
        <v>4772.9094400000004</v>
      </c>
      <c r="G147" s="75"/>
      <c r="H147" s="75">
        <f t="shared" si="20"/>
        <v>4772.9094400000004</v>
      </c>
    </row>
    <row r="148" spans="1:22" ht="27.95" customHeight="1" x14ac:dyDescent="0.25">
      <c r="A148" s="30">
        <f t="shared" si="15"/>
        <v>121</v>
      </c>
      <c r="B148" s="36" t="s">
        <v>276</v>
      </c>
      <c r="C148" s="81">
        <f>261.98*1.04</f>
        <v>272.45920000000001</v>
      </c>
      <c r="D148" s="79">
        <v>15.2</v>
      </c>
      <c r="E148" s="79">
        <v>15.2</v>
      </c>
      <c r="F148" s="75">
        <f t="shared" si="19"/>
        <v>4141.3798399999996</v>
      </c>
      <c r="G148" s="75">
        <v>1037.22</v>
      </c>
      <c r="H148" s="75">
        <f t="shared" si="20"/>
        <v>5178.5998399999999</v>
      </c>
    </row>
    <row r="149" spans="1:22" ht="27.95" customHeight="1" x14ac:dyDescent="0.25">
      <c r="A149" s="30">
        <f t="shared" si="15"/>
        <v>122</v>
      </c>
      <c r="B149" s="43" t="s">
        <v>278</v>
      </c>
      <c r="C149" s="81">
        <f>261.98*1.04</f>
        <v>272.45920000000001</v>
      </c>
      <c r="D149" s="79">
        <v>15.2</v>
      </c>
      <c r="E149" s="79">
        <v>15.2</v>
      </c>
      <c r="F149" s="66">
        <f t="shared" si="19"/>
        <v>4141.3798399999996</v>
      </c>
      <c r="G149" s="75">
        <v>691.48</v>
      </c>
      <c r="H149" s="75">
        <f t="shared" si="20"/>
        <v>4832.8598399999992</v>
      </c>
    </row>
    <row r="150" spans="1:22" ht="27.95" customHeight="1" x14ac:dyDescent="0.25">
      <c r="A150" s="30">
        <f t="shared" si="15"/>
        <v>123</v>
      </c>
      <c r="B150" s="43" t="s">
        <v>322</v>
      </c>
      <c r="C150" s="81">
        <v>237.12</v>
      </c>
      <c r="D150" s="79">
        <v>15.2</v>
      </c>
      <c r="E150" s="79">
        <v>15.2</v>
      </c>
      <c r="F150" s="66">
        <f t="shared" si="19"/>
        <v>3604.2239999999997</v>
      </c>
      <c r="G150" s="75"/>
      <c r="H150" s="75">
        <f t="shared" si="20"/>
        <v>3604.2239999999997</v>
      </c>
    </row>
    <row r="151" spans="1:22" ht="27.95" customHeight="1" x14ac:dyDescent="0.25">
      <c r="A151" s="30">
        <f t="shared" si="15"/>
        <v>124</v>
      </c>
      <c r="B151" s="43" t="s">
        <v>323</v>
      </c>
      <c r="C151" s="81">
        <v>314.08</v>
      </c>
      <c r="D151" s="79">
        <v>15.2</v>
      </c>
      <c r="E151" s="79">
        <v>15.2</v>
      </c>
      <c r="F151" s="66">
        <f t="shared" si="19"/>
        <v>4774.0159999999996</v>
      </c>
      <c r="G151" s="75"/>
      <c r="H151" s="75">
        <f t="shared" si="20"/>
        <v>4774.0159999999996</v>
      </c>
    </row>
    <row r="152" spans="1:22" ht="27.95" customHeight="1" x14ac:dyDescent="0.25">
      <c r="A152" s="30"/>
      <c r="B152" s="99" t="s">
        <v>279</v>
      </c>
      <c r="C152" s="81"/>
      <c r="D152" s="79"/>
      <c r="E152" s="79"/>
      <c r="F152" s="75"/>
      <c r="G152" s="75"/>
      <c r="H152" s="75"/>
    </row>
    <row r="153" spans="1:22" ht="27.95" customHeight="1" x14ac:dyDescent="0.25">
      <c r="A153" s="30">
        <f>A151+1</f>
        <v>125</v>
      </c>
      <c r="B153" s="48" t="s">
        <v>285</v>
      </c>
      <c r="C153" s="81">
        <f>400*1.04</f>
        <v>416</v>
      </c>
      <c r="D153" s="30">
        <v>15.2</v>
      </c>
      <c r="E153" s="79">
        <v>15.2</v>
      </c>
      <c r="F153" s="75">
        <f>C153*D153</f>
        <v>6323.2</v>
      </c>
      <c r="G153" s="75"/>
      <c r="H153" s="75">
        <f>SUM(F153:G153)</f>
        <v>6323.2</v>
      </c>
    </row>
    <row r="154" spans="1:22" ht="27.95" customHeight="1" x14ac:dyDescent="0.25">
      <c r="A154" s="30">
        <v>126</v>
      </c>
      <c r="B154" s="36" t="s">
        <v>281</v>
      </c>
      <c r="C154" s="81">
        <v>410</v>
      </c>
      <c r="D154" s="79">
        <v>15.2</v>
      </c>
      <c r="E154" s="79">
        <v>15.2</v>
      </c>
      <c r="F154" s="75">
        <f>C154*D154</f>
        <v>6232</v>
      </c>
      <c r="G154" s="75"/>
      <c r="H154" s="75">
        <f>SUM(F154:G154)</f>
        <v>6232</v>
      </c>
    </row>
    <row r="155" spans="1:22" ht="27.95" customHeight="1" x14ac:dyDescent="0.25">
      <c r="A155" s="30">
        <f>A154+1</f>
        <v>127</v>
      </c>
      <c r="B155" s="36" t="s">
        <v>64</v>
      </c>
      <c r="C155" s="81">
        <f>400*1.04</f>
        <v>416</v>
      </c>
      <c r="D155" s="79">
        <v>15.2</v>
      </c>
      <c r="E155" s="79">
        <v>15.2</v>
      </c>
      <c r="F155" s="75">
        <f>C155*D155</f>
        <v>6323.2</v>
      </c>
      <c r="G155" s="75">
        <v>1037.22</v>
      </c>
      <c r="H155" s="75">
        <f>SUM(F155:G155)</f>
        <v>7360.42</v>
      </c>
      <c r="U155" s="46"/>
      <c r="V155" s="47"/>
    </row>
    <row r="156" spans="1:22" ht="27.95" customHeight="1" x14ac:dyDescent="0.25">
      <c r="A156" s="30">
        <f>A155+1</f>
        <v>128</v>
      </c>
      <c r="B156" s="36" t="s">
        <v>82</v>
      </c>
      <c r="C156" s="81">
        <f>400.07*1.04</f>
        <v>416.07280000000003</v>
      </c>
      <c r="D156" s="79">
        <v>15.2</v>
      </c>
      <c r="E156" s="79">
        <v>15.2</v>
      </c>
      <c r="F156" s="83">
        <f>C156*D156</f>
        <v>6324.30656</v>
      </c>
      <c r="G156" s="75">
        <v>864.35</v>
      </c>
      <c r="H156" s="75">
        <f>SUM(F156:G156)</f>
        <v>7188.6565600000004</v>
      </c>
    </row>
    <row r="157" spans="1:22" ht="27.95" customHeight="1" x14ac:dyDescent="0.25">
      <c r="A157" s="30"/>
      <c r="B157" s="99" t="s">
        <v>286</v>
      </c>
      <c r="C157" s="81"/>
      <c r="D157" s="79"/>
      <c r="E157" s="79"/>
      <c r="F157" s="75"/>
      <c r="G157" s="75"/>
      <c r="H157" s="75"/>
    </row>
    <row r="158" spans="1:22" ht="27.95" customHeight="1" x14ac:dyDescent="0.25">
      <c r="A158" s="30">
        <f>A156+1</f>
        <v>129</v>
      </c>
      <c r="B158" s="36" t="s">
        <v>288</v>
      </c>
      <c r="C158" s="81">
        <f>383.88*1.04</f>
        <v>399.23520000000002</v>
      </c>
      <c r="D158" s="79">
        <v>15.2</v>
      </c>
      <c r="E158" s="79">
        <v>15.2</v>
      </c>
      <c r="F158" s="75">
        <f>C158*D158</f>
        <v>6068.3750399999999</v>
      </c>
      <c r="G158" s="75">
        <v>864.35</v>
      </c>
      <c r="H158" s="75">
        <f>SUM(F158:G158)</f>
        <v>6932.7250400000003</v>
      </c>
    </row>
    <row r="159" spans="1:22" ht="27.95" customHeight="1" x14ac:dyDescent="0.25">
      <c r="A159" s="30">
        <f>A158+1</f>
        <v>130</v>
      </c>
      <c r="B159" s="36" t="s">
        <v>290</v>
      </c>
      <c r="C159" s="81">
        <f>263.16*1.04</f>
        <v>273.68640000000005</v>
      </c>
      <c r="D159" s="79">
        <v>15.2</v>
      </c>
      <c r="E159" s="79">
        <v>15.2</v>
      </c>
      <c r="F159" s="75">
        <f>C159*D159</f>
        <v>4160.0332800000006</v>
      </c>
      <c r="G159" s="75"/>
      <c r="H159" s="75">
        <f>SUM(F159:G159)</f>
        <v>4160.0332800000006</v>
      </c>
    </row>
    <row r="160" spans="1:22" ht="27.95" customHeight="1" x14ac:dyDescent="0.25">
      <c r="A160" s="30">
        <f>A159+1</f>
        <v>131</v>
      </c>
      <c r="B160" s="43" t="s">
        <v>292</v>
      </c>
      <c r="C160" s="81">
        <f>174.49*1.04</f>
        <v>181.46960000000001</v>
      </c>
      <c r="D160" s="79">
        <v>15.2</v>
      </c>
      <c r="E160" s="79">
        <v>15.2</v>
      </c>
      <c r="F160" s="75">
        <f>C160*D160</f>
        <v>2758.3379199999999</v>
      </c>
      <c r="G160" s="75"/>
      <c r="H160" s="75">
        <f>SUM(F160:G160)</f>
        <v>2758.3379199999999</v>
      </c>
    </row>
    <row r="161" spans="1:8" ht="27.95" customHeight="1" x14ac:dyDescent="0.25">
      <c r="A161" s="30"/>
      <c r="B161" s="100" t="s">
        <v>293</v>
      </c>
      <c r="C161" s="81"/>
      <c r="D161" s="79"/>
      <c r="E161" s="79"/>
      <c r="F161" s="75"/>
      <c r="G161" s="75"/>
      <c r="H161" s="75"/>
    </row>
    <row r="162" spans="1:8" ht="27.95" customHeight="1" x14ac:dyDescent="0.25">
      <c r="A162" s="30">
        <f>A160+1</f>
        <v>132</v>
      </c>
      <c r="B162" s="43" t="s">
        <v>295</v>
      </c>
      <c r="C162" s="81">
        <v>388</v>
      </c>
      <c r="D162" s="79">
        <v>15.2</v>
      </c>
      <c r="E162" s="79">
        <v>15.2</v>
      </c>
      <c r="F162" s="75">
        <f>C162*D162</f>
        <v>5897.5999999999995</v>
      </c>
      <c r="G162" s="75"/>
      <c r="H162" s="75">
        <f>SUM(F162:G162)</f>
        <v>5897.5999999999995</v>
      </c>
    </row>
    <row r="163" spans="1:8" ht="27.95" customHeight="1" x14ac:dyDescent="0.25">
      <c r="A163" s="30"/>
      <c r="B163" s="100" t="s">
        <v>296</v>
      </c>
      <c r="C163" s="81"/>
      <c r="D163" s="79"/>
      <c r="E163" s="79"/>
      <c r="F163" s="75"/>
      <c r="G163" s="75"/>
      <c r="H163" s="75"/>
    </row>
    <row r="164" spans="1:8" ht="27.95" customHeight="1" x14ac:dyDescent="0.25">
      <c r="A164" s="30">
        <f>A162+1</f>
        <v>133</v>
      </c>
      <c r="B164" s="43" t="s">
        <v>297</v>
      </c>
      <c r="C164" s="81">
        <v>388</v>
      </c>
      <c r="D164" s="79">
        <v>15.2</v>
      </c>
      <c r="E164" s="79">
        <v>15.2</v>
      </c>
      <c r="F164" s="75">
        <f>C164*D164</f>
        <v>5897.5999999999995</v>
      </c>
      <c r="G164" s="75"/>
      <c r="H164" s="75">
        <f>SUM(F164:G164)</f>
        <v>5897.5999999999995</v>
      </c>
    </row>
    <row r="165" spans="1:8" ht="27.95" customHeight="1" x14ac:dyDescent="0.25">
      <c r="A165" s="30"/>
      <c r="B165" s="100" t="s">
        <v>298</v>
      </c>
      <c r="C165" s="81"/>
      <c r="D165" s="79"/>
      <c r="E165" s="79"/>
      <c r="F165" s="75"/>
      <c r="G165" s="75"/>
      <c r="H165" s="75"/>
    </row>
    <row r="166" spans="1:8" ht="27.95" customHeight="1" x14ac:dyDescent="0.25">
      <c r="A166" s="30"/>
      <c r="B166" s="100"/>
      <c r="C166" s="81"/>
      <c r="D166" s="79"/>
      <c r="E166" s="79"/>
      <c r="F166" s="75"/>
      <c r="G166" s="75"/>
      <c r="H166" s="75"/>
    </row>
    <row r="167" spans="1:8" ht="21.75" customHeight="1" x14ac:dyDescent="0.3">
      <c r="A167" s="65"/>
      <c r="B167" s="102" t="s">
        <v>313</v>
      </c>
      <c r="C167" s="81"/>
      <c r="D167" s="79"/>
      <c r="E167" s="79"/>
      <c r="F167" s="75"/>
      <c r="G167" s="75"/>
      <c r="H167" s="75"/>
    </row>
    <row r="168" spans="1:8" ht="21.75" customHeight="1" x14ac:dyDescent="0.3">
      <c r="A168" s="65">
        <f>A164+1</f>
        <v>134</v>
      </c>
      <c r="B168" s="1" t="s">
        <v>315</v>
      </c>
      <c r="C168" s="81">
        <v>410</v>
      </c>
      <c r="D168" s="79">
        <v>15.2</v>
      </c>
      <c r="E168" s="79">
        <v>15.2</v>
      </c>
      <c r="F168" s="75">
        <f>C168*E168</f>
        <v>6232</v>
      </c>
      <c r="G168" s="75"/>
      <c r="H168" s="75">
        <f>SUM(F168:G168)</f>
        <v>6232</v>
      </c>
    </row>
    <row r="169" spans="1:8" ht="27.95" customHeight="1" x14ac:dyDescent="0.25">
      <c r="A169" s="22"/>
      <c r="B169" s="1"/>
      <c r="C169" s="66"/>
      <c r="D169" s="67"/>
    </row>
    <row r="170" spans="1:8" ht="27.95" customHeight="1" x14ac:dyDescent="0.25"/>
    <row r="171" spans="1:8" ht="17.25" customHeight="1" x14ac:dyDescent="0.25"/>
    <row r="172" spans="1:8" ht="18" customHeight="1" x14ac:dyDescent="0.25"/>
    <row r="182" spans="2:2" x14ac:dyDescent="0.25">
      <c r="B182" s="2" t="s">
        <v>0</v>
      </c>
    </row>
  </sheetData>
  <sheetProtection algorithmName="SHA-512" hashValue="kpdq8iV8SwxNqylVBIh7otyrowRD4MWCrYOMwG3IT7RsbQKSO37F5gfsCyE9lcYi2wYJZgZJ0bljbXPMVvNNNw==" saltValue="tsDJDfjlxGPAldLoKWtZZQ==" spinCount="100000" sheet="1" objects="1" scenarios="1"/>
  <mergeCells count="10">
    <mergeCell ref="A7:A9"/>
    <mergeCell ref="B7:B9"/>
    <mergeCell ref="C7:C9"/>
    <mergeCell ref="H7:H9"/>
    <mergeCell ref="C2:Q2"/>
    <mergeCell ref="C6:F6"/>
    <mergeCell ref="D7:D9"/>
    <mergeCell ref="E7:E9"/>
    <mergeCell ref="F7:F9"/>
    <mergeCell ref="G7:G8"/>
  </mergeCells>
  <pageMargins left="0.70866141732283461" right="0.70866141732283461" top="0.74803149606299213" bottom="0.74803149606299213" header="0.31496062992125984" footer="0.31496062992125984"/>
  <pageSetup paperSize="129" scale="54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343EA-9EBB-440E-A62A-2379DC38DF2C}">
  <sheetPr>
    <pageSetUpPr fitToPage="1"/>
  </sheetPr>
  <dimension ref="A1:T212"/>
  <sheetViews>
    <sheetView topLeftCell="A157" workbookViewId="0">
      <selection activeCell="K168" sqref="K168"/>
    </sheetView>
  </sheetViews>
  <sheetFormatPr baseColWidth="10" defaultColWidth="12.7109375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2.28515625" style="1" customWidth="1"/>
    <col min="5" max="5" width="9.5703125" style="1" customWidth="1"/>
    <col min="6" max="7" width="14.85546875" style="1" customWidth="1"/>
    <col min="8" max="8" width="14.28515625" style="1" customWidth="1"/>
    <col min="9" max="9" width="11.7109375" style="1" customWidth="1"/>
    <col min="10" max="10" width="13.7109375" style="1" customWidth="1"/>
    <col min="11" max="11" width="11.7109375" style="1" customWidth="1"/>
    <col min="12" max="13" width="13" style="1" customWidth="1"/>
    <col min="14" max="14" width="12.28515625" style="1" customWidth="1"/>
    <col min="15" max="16" width="12.7109375" style="1" customWidth="1"/>
    <col min="17" max="17" width="12.5703125" style="1" customWidth="1"/>
    <col min="18" max="18" width="13.42578125" style="1" customWidth="1"/>
    <col min="19" max="19" width="14.42578125" style="1" customWidth="1"/>
    <col min="20" max="20" width="17.28515625" style="1" customWidth="1"/>
    <col min="21" max="21" width="27" style="1" customWidth="1"/>
    <col min="22" max="16384" width="12.7109375" style="1"/>
  </cols>
  <sheetData>
    <row r="1" spans="1:19" x14ac:dyDescent="0.25">
      <c r="B1" s="2" t="s">
        <v>0</v>
      </c>
      <c r="J1" s="1" t="s">
        <v>0</v>
      </c>
      <c r="R1" s="1" t="s">
        <v>0</v>
      </c>
    </row>
    <row r="2" spans="1:19" x14ac:dyDescent="0.25">
      <c r="A2" s="3" t="s">
        <v>0</v>
      </c>
      <c r="C2" s="124" t="s">
        <v>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" t="s">
        <v>0</v>
      </c>
    </row>
    <row r="3" spans="1:19" x14ac:dyDescent="0.25">
      <c r="A3" s="4" t="s">
        <v>0</v>
      </c>
      <c r="B3" s="5" t="s">
        <v>0</v>
      </c>
      <c r="C3" s="6"/>
      <c r="D3" s="7"/>
      <c r="E3" s="8"/>
      <c r="F3" s="9"/>
      <c r="G3" s="9"/>
      <c r="H3" s="9"/>
      <c r="I3" s="9"/>
      <c r="J3" s="9"/>
      <c r="K3" s="9"/>
      <c r="L3" s="9"/>
      <c r="M3" s="9"/>
      <c r="N3" s="98"/>
      <c r="O3" s="11" t="s">
        <v>0</v>
      </c>
      <c r="P3" s="11"/>
    </row>
    <row r="4" spans="1:19" x14ac:dyDescent="0.25">
      <c r="A4" s="4" t="s">
        <v>0</v>
      </c>
      <c r="B4" s="5"/>
      <c r="C4" s="14"/>
      <c r="D4" s="7"/>
      <c r="P4" s="15"/>
      <c r="Q4" s="15"/>
      <c r="R4" s="15"/>
    </row>
    <row r="5" spans="1:19" x14ac:dyDescent="0.25">
      <c r="A5" s="4"/>
      <c r="B5" s="5"/>
      <c r="C5" s="16"/>
      <c r="D5" s="7"/>
    </row>
    <row r="6" spans="1:19" x14ac:dyDescent="0.25">
      <c r="A6" s="17"/>
      <c r="B6" s="18"/>
      <c r="C6" s="107" t="s">
        <v>7</v>
      </c>
      <c r="D6" s="108"/>
      <c r="E6" s="108"/>
      <c r="F6" s="109"/>
      <c r="G6" s="19"/>
      <c r="H6" s="20"/>
    </row>
    <row r="7" spans="1:19" ht="15.75" customHeight="1" x14ac:dyDescent="0.25">
      <c r="A7" s="125" t="s">
        <v>8</v>
      </c>
      <c r="B7" s="111" t="s">
        <v>10</v>
      </c>
      <c r="C7" s="114" t="s">
        <v>11</v>
      </c>
      <c r="D7" s="121" t="s">
        <v>14</v>
      </c>
      <c r="E7" s="121" t="s">
        <v>15</v>
      </c>
      <c r="F7" s="118" t="s">
        <v>16</v>
      </c>
      <c r="G7" s="131" t="s">
        <v>17</v>
      </c>
      <c r="H7" s="118" t="s">
        <v>18</v>
      </c>
    </row>
    <row r="8" spans="1:19" x14ac:dyDescent="0.25">
      <c r="A8" s="110"/>
      <c r="B8" s="112"/>
      <c r="C8" s="115"/>
      <c r="D8" s="122"/>
      <c r="E8" s="122"/>
      <c r="F8" s="119"/>
      <c r="G8" s="137"/>
      <c r="H8" s="119"/>
    </row>
    <row r="9" spans="1:19" x14ac:dyDescent="0.25">
      <c r="A9" s="110"/>
      <c r="B9" s="113"/>
      <c r="C9" s="116"/>
      <c r="D9" s="123"/>
      <c r="E9" s="123"/>
      <c r="F9" s="120"/>
      <c r="G9" s="21" t="s">
        <v>19</v>
      </c>
      <c r="H9" s="120"/>
    </row>
    <row r="10" spans="1:19" ht="27.95" customHeight="1" x14ac:dyDescent="0.25">
      <c r="A10" s="22"/>
      <c r="B10" s="99" t="s">
        <v>20</v>
      </c>
      <c r="C10" s="78"/>
      <c r="D10" s="79"/>
      <c r="E10" s="79"/>
      <c r="F10" s="75"/>
      <c r="G10" s="75"/>
      <c r="H10" s="80"/>
    </row>
    <row r="11" spans="1:19" ht="27.95" customHeight="1" x14ac:dyDescent="0.25">
      <c r="A11" s="30">
        <v>1</v>
      </c>
      <c r="B11" s="36" t="s">
        <v>22</v>
      </c>
      <c r="C11" s="81">
        <v>940</v>
      </c>
      <c r="D11" s="79">
        <v>15.2</v>
      </c>
      <c r="E11" s="79">
        <v>15.2</v>
      </c>
      <c r="F11" s="75">
        <f>C11*E11</f>
        <v>14288</v>
      </c>
      <c r="G11" s="75">
        <v>100</v>
      </c>
      <c r="H11" s="75">
        <f>SUM(F11:G11)</f>
        <v>14388</v>
      </c>
    </row>
    <row r="12" spans="1:19" ht="27.95" customHeight="1" x14ac:dyDescent="0.25">
      <c r="A12" s="30"/>
      <c r="B12" s="99" t="s">
        <v>23</v>
      </c>
      <c r="C12" s="81"/>
      <c r="D12" s="79"/>
      <c r="E12" s="79"/>
      <c r="F12" s="75"/>
      <c r="G12" s="75"/>
      <c r="H12" s="75"/>
    </row>
    <row r="13" spans="1:19" ht="27.95" customHeight="1" x14ac:dyDescent="0.25">
      <c r="A13" s="30">
        <v>2</v>
      </c>
      <c r="B13" s="36" t="s">
        <v>24</v>
      </c>
      <c r="C13" s="81">
        <v>810</v>
      </c>
      <c r="D13" s="79">
        <v>15.2</v>
      </c>
      <c r="E13" s="79">
        <v>15.2</v>
      </c>
      <c r="F13" s="75">
        <f>C13*E13</f>
        <v>12312</v>
      </c>
      <c r="G13" s="75">
        <v>100</v>
      </c>
      <c r="H13" s="75">
        <f>SUM(F13:G13)</f>
        <v>12412</v>
      </c>
    </row>
    <row r="14" spans="1:19" ht="27.95" customHeight="1" x14ac:dyDescent="0.25">
      <c r="A14" s="30">
        <f>A13+1</f>
        <v>3</v>
      </c>
      <c r="B14" s="36" t="s">
        <v>26</v>
      </c>
      <c r="C14" s="81">
        <v>493.31</v>
      </c>
      <c r="D14" s="79">
        <v>15.2</v>
      </c>
      <c r="E14" s="79">
        <v>15.2</v>
      </c>
      <c r="F14" s="75">
        <f>(C14*E14)</f>
        <v>7498.3119999999999</v>
      </c>
      <c r="G14" s="75">
        <v>100</v>
      </c>
      <c r="H14" s="75">
        <f>SUM(F14:G14)</f>
        <v>7598.3119999999999</v>
      </c>
    </row>
    <row r="15" spans="1:19" ht="27.95" customHeight="1" x14ac:dyDescent="0.25">
      <c r="A15" s="30">
        <f>A14+1</f>
        <v>4</v>
      </c>
      <c r="B15" s="36" t="s">
        <v>28</v>
      </c>
      <c r="C15" s="81">
        <f>402.28*1.04</f>
        <v>418.37119999999999</v>
      </c>
      <c r="D15" s="79">
        <v>15.2</v>
      </c>
      <c r="E15" s="79">
        <v>15.2</v>
      </c>
      <c r="F15" s="75">
        <f>C15*D15</f>
        <v>6359.2422399999996</v>
      </c>
      <c r="G15" s="75">
        <v>100</v>
      </c>
      <c r="H15" s="75">
        <f>SUM(F15:G15)</f>
        <v>6459.2422399999996</v>
      </c>
    </row>
    <row r="16" spans="1:19" ht="27.95" customHeight="1" x14ac:dyDescent="0.25">
      <c r="A16" s="30">
        <f>A15+1</f>
        <v>5</v>
      </c>
      <c r="B16" s="36" t="s">
        <v>30</v>
      </c>
      <c r="C16" s="81">
        <f>336.47*1.04</f>
        <v>349.92880000000002</v>
      </c>
      <c r="D16" s="79">
        <v>15.2</v>
      </c>
      <c r="E16" s="79">
        <v>15.2</v>
      </c>
      <c r="F16" s="75">
        <f>C16*D16</f>
        <v>5318.9177600000003</v>
      </c>
      <c r="G16" s="75">
        <v>100</v>
      </c>
      <c r="H16" s="75">
        <f>SUM(F16:G16)</f>
        <v>5418.9177600000003</v>
      </c>
    </row>
    <row r="17" spans="1:8" ht="27.95" customHeight="1" x14ac:dyDescent="0.25">
      <c r="A17" s="30">
        <f>A16+1</f>
        <v>6</v>
      </c>
      <c r="B17" s="36" t="s">
        <v>32</v>
      </c>
      <c r="C17" s="81">
        <f>319.39*1.04</f>
        <v>332.16559999999998</v>
      </c>
      <c r="D17" s="79">
        <v>15.2</v>
      </c>
      <c r="E17" s="79">
        <v>15.2</v>
      </c>
      <c r="F17" s="75">
        <f>C17*D17</f>
        <v>5048.9171199999992</v>
      </c>
      <c r="G17" s="75">
        <v>100</v>
      </c>
      <c r="H17" s="75">
        <f>SUM(F17:G17)</f>
        <v>5148.9171199999992</v>
      </c>
    </row>
    <row r="18" spans="1:8" ht="27.95" customHeight="1" x14ac:dyDescent="0.25">
      <c r="A18" s="30"/>
      <c r="B18" s="99" t="s">
        <v>33</v>
      </c>
      <c r="C18" s="81"/>
      <c r="D18" s="79"/>
      <c r="E18" s="79"/>
      <c r="F18" s="75"/>
      <c r="G18" s="75"/>
      <c r="H18" s="75"/>
    </row>
    <row r="19" spans="1:8" ht="21" customHeight="1" x14ac:dyDescent="0.3">
      <c r="A19" s="38">
        <v>7</v>
      </c>
      <c r="B19" s="82" t="s">
        <v>35</v>
      </c>
      <c r="C19" s="81">
        <v>570</v>
      </c>
      <c r="D19" s="79">
        <v>15.2</v>
      </c>
      <c r="E19" s="79">
        <v>15.2</v>
      </c>
      <c r="F19" s="75">
        <f>C19*D19</f>
        <v>8664</v>
      </c>
      <c r="G19" s="75">
        <v>100</v>
      </c>
      <c r="H19" s="75">
        <f>SUM(F19:G19)</f>
        <v>8764</v>
      </c>
    </row>
    <row r="20" spans="1:8" ht="27.95" customHeight="1" x14ac:dyDescent="0.25">
      <c r="A20" s="30">
        <f>A19+1</f>
        <v>8</v>
      </c>
      <c r="B20" s="36" t="s">
        <v>39</v>
      </c>
      <c r="C20" s="81">
        <f>317.58*1.04</f>
        <v>330.28320000000002</v>
      </c>
      <c r="D20" s="79">
        <v>15.2</v>
      </c>
      <c r="E20" s="79">
        <v>15.2</v>
      </c>
      <c r="F20" s="75">
        <f>C20*D20</f>
        <v>5020.3046400000003</v>
      </c>
      <c r="G20" s="75">
        <v>100</v>
      </c>
      <c r="H20" s="75">
        <f>SUM(F20:G20)</f>
        <v>5120.3046400000003</v>
      </c>
    </row>
    <row r="21" spans="1:8" ht="27.95" customHeight="1" x14ac:dyDescent="0.25">
      <c r="A21" s="30">
        <f>A20+1</f>
        <v>9</v>
      </c>
      <c r="B21" s="36" t="s">
        <v>41</v>
      </c>
      <c r="C21" s="81">
        <f>365.6*1.04</f>
        <v>380.22400000000005</v>
      </c>
      <c r="D21" s="79">
        <v>15.2</v>
      </c>
      <c r="E21" s="79">
        <v>15.2</v>
      </c>
      <c r="F21" s="75">
        <f>C21*D21</f>
        <v>5779.4048000000003</v>
      </c>
      <c r="G21" s="75">
        <v>100</v>
      </c>
      <c r="H21" s="75">
        <f>SUM(F21:G21)</f>
        <v>5879.4048000000003</v>
      </c>
    </row>
    <row r="22" spans="1:8" ht="24.75" customHeight="1" x14ac:dyDescent="0.3">
      <c r="A22" s="30">
        <f>A21+1</f>
        <v>10</v>
      </c>
      <c r="B22" s="82" t="s">
        <v>307</v>
      </c>
      <c r="C22" s="81">
        <f>262.08*1.04</f>
        <v>272.56319999999999</v>
      </c>
      <c r="D22" s="79">
        <v>15.2</v>
      </c>
      <c r="E22" s="79">
        <v>15.2</v>
      </c>
      <c r="F22" s="75">
        <f>C22*D22</f>
        <v>4142.9606399999993</v>
      </c>
      <c r="G22" s="75">
        <v>100</v>
      </c>
      <c r="H22" s="75">
        <f>SUM(F22:G22)</f>
        <v>4242.9606399999993</v>
      </c>
    </row>
    <row r="23" spans="1:8" ht="27.95" customHeight="1" x14ac:dyDescent="0.25">
      <c r="A23" s="30">
        <f>A22+1</f>
        <v>11</v>
      </c>
      <c r="B23" s="43" t="s">
        <v>45</v>
      </c>
      <c r="C23" s="81">
        <f>361</f>
        <v>361</v>
      </c>
      <c r="D23" s="79">
        <v>15.2</v>
      </c>
      <c r="E23" s="79">
        <v>15.2</v>
      </c>
      <c r="F23" s="75">
        <f>C23*D23</f>
        <v>5487.2</v>
      </c>
      <c r="G23" s="75">
        <v>100</v>
      </c>
      <c r="H23" s="75">
        <f>SUM(F23:G23)</f>
        <v>5587.2</v>
      </c>
    </row>
    <row r="24" spans="1:8" ht="27.95" customHeight="1" x14ac:dyDescent="0.25">
      <c r="A24" s="30"/>
      <c r="B24" s="99" t="s">
        <v>46</v>
      </c>
      <c r="C24" s="81"/>
      <c r="D24" s="79"/>
      <c r="E24" s="79"/>
      <c r="F24" s="75"/>
      <c r="G24" s="75"/>
      <c r="H24" s="75"/>
    </row>
    <row r="25" spans="1:8" ht="27.95" customHeight="1" x14ac:dyDescent="0.25">
      <c r="A25" s="30">
        <f>A23+1</f>
        <v>12</v>
      </c>
      <c r="B25" s="36" t="s">
        <v>48</v>
      </c>
      <c r="C25" s="81">
        <f>402.28*1.04</f>
        <v>418.37119999999999</v>
      </c>
      <c r="D25" s="79">
        <v>15.2</v>
      </c>
      <c r="E25" s="79">
        <v>15.2</v>
      </c>
      <c r="F25" s="75">
        <f>C25*D25</f>
        <v>6359.2422399999996</v>
      </c>
      <c r="G25" s="75">
        <v>100</v>
      </c>
      <c r="H25" s="75">
        <f>SUM(F25:G25)</f>
        <v>6459.2422399999996</v>
      </c>
    </row>
    <row r="26" spans="1:8" ht="27.95" customHeight="1" x14ac:dyDescent="0.25">
      <c r="A26" s="30"/>
      <c r="B26" s="99" t="s">
        <v>49</v>
      </c>
      <c r="C26" s="81"/>
      <c r="D26" s="79"/>
      <c r="E26" s="79"/>
      <c r="F26" s="75"/>
      <c r="G26" s="75"/>
      <c r="H26" s="75"/>
    </row>
    <row r="27" spans="1:8" ht="27.95" customHeight="1" x14ac:dyDescent="0.25">
      <c r="A27" s="30">
        <f>A25+1</f>
        <v>13</v>
      </c>
      <c r="B27" s="36" t="s">
        <v>51</v>
      </c>
      <c r="C27" s="81">
        <f>400.07*1.04</f>
        <v>416.07280000000003</v>
      </c>
      <c r="D27" s="79">
        <v>15.2</v>
      </c>
      <c r="E27" s="79">
        <v>15.2</v>
      </c>
      <c r="F27" s="75">
        <f>C27*D27</f>
        <v>6324.30656</v>
      </c>
      <c r="G27" s="75">
        <v>100</v>
      </c>
      <c r="H27" s="75">
        <f>SUM(F27:G27)</f>
        <v>6424.30656</v>
      </c>
    </row>
    <row r="28" spans="1:8" ht="27.95" customHeight="1" x14ac:dyDescent="0.25">
      <c r="A28" s="30"/>
      <c r="B28" s="99" t="s">
        <v>52</v>
      </c>
      <c r="C28" s="81"/>
      <c r="D28" s="79"/>
      <c r="E28" s="79"/>
      <c r="F28" s="75"/>
      <c r="G28" s="75"/>
      <c r="H28" s="75"/>
    </row>
    <row r="29" spans="1:8" ht="27.95" customHeight="1" x14ac:dyDescent="0.25">
      <c r="A29" s="30">
        <f>A27+1</f>
        <v>14</v>
      </c>
      <c r="B29" s="36" t="s">
        <v>54</v>
      </c>
      <c r="C29" s="81">
        <f>461</f>
        <v>461</v>
      </c>
      <c r="D29" s="79">
        <v>15.2</v>
      </c>
      <c r="E29" s="79">
        <v>15.2</v>
      </c>
      <c r="F29" s="75">
        <f t="shared" ref="F29:F35" si="0">C29*D29</f>
        <v>7007.2</v>
      </c>
      <c r="G29" s="75">
        <v>100</v>
      </c>
      <c r="H29" s="75">
        <f t="shared" ref="H29:H35" si="1">SUM(F29:G29)</f>
        <v>7107.2</v>
      </c>
    </row>
    <row r="30" spans="1:8" ht="27.95" customHeight="1" x14ac:dyDescent="0.25">
      <c r="A30" s="30">
        <f t="shared" ref="A30:A35" si="2">A29+1</f>
        <v>15</v>
      </c>
      <c r="B30" s="43" t="s">
        <v>56</v>
      </c>
      <c r="C30" s="81">
        <f>410</f>
        <v>410</v>
      </c>
      <c r="D30" s="79">
        <v>15.2</v>
      </c>
      <c r="E30" s="79">
        <v>15.2</v>
      </c>
      <c r="F30" s="75">
        <f t="shared" si="0"/>
        <v>6232</v>
      </c>
      <c r="G30" s="75">
        <v>100</v>
      </c>
      <c r="H30" s="75">
        <f t="shared" si="1"/>
        <v>6332</v>
      </c>
    </row>
    <row r="31" spans="1:8" ht="27.95" customHeight="1" x14ac:dyDescent="0.25">
      <c r="A31" s="30">
        <f t="shared" si="2"/>
        <v>16</v>
      </c>
      <c r="B31" s="36" t="s">
        <v>58</v>
      </c>
      <c r="C31" s="81">
        <f>275.05*1.04</f>
        <v>286.05200000000002</v>
      </c>
      <c r="D31" s="79">
        <v>15.2</v>
      </c>
      <c r="E31" s="79">
        <v>15.2</v>
      </c>
      <c r="F31" s="75">
        <f t="shared" si="0"/>
        <v>4347.9903999999997</v>
      </c>
      <c r="G31" s="75">
        <v>100</v>
      </c>
      <c r="H31" s="75">
        <f t="shared" si="1"/>
        <v>4447.9903999999997</v>
      </c>
    </row>
    <row r="32" spans="1:8" ht="27.95" customHeight="1" x14ac:dyDescent="0.25">
      <c r="A32" s="30">
        <f t="shared" si="2"/>
        <v>17</v>
      </c>
      <c r="B32" s="36" t="s">
        <v>60</v>
      </c>
      <c r="C32" s="81">
        <f>400.07*1.04</f>
        <v>416.07280000000003</v>
      </c>
      <c r="D32" s="79">
        <v>15.2</v>
      </c>
      <c r="E32" s="79">
        <v>15.2</v>
      </c>
      <c r="F32" s="75">
        <f t="shared" si="0"/>
        <v>6324.30656</v>
      </c>
      <c r="G32" s="75">
        <v>100</v>
      </c>
      <c r="H32" s="75">
        <f t="shared" si="1"/>
        <v>6424.30656</v>
      </c>
    </row>
    <row r="33" spans="1:8" ht="27.95" customHeight="1" x14ac:dyDescent="0.25">
      <c r="A33" s="30">
        <f t="shared" si="2"/>
        <v>18</v>
      </c>
      <c r="B33" s="36" t="s">
        <v>62</v>
      </c>
      <c r="C33" s="81">
        <f>400.07*1.04</f>
        <v>416.07280000000003</v>
      </c>
      <c r="D33" s="79">
        <v>15.2</v>
      </c>
      <c r="E33" s="79">
        <v>15.2</v>
      </c>
      <c r="F33" s="75">
        <f t="shared" si="0"/>
        <v>6324.30656</v>
      </c>
      <c r="G33" s="75">
        <v>100</v>
      </c>
      <c r="H33" s="75">
        <f t="shared" si="1"/>
        <v>6424.30656</v>
      </c>
    </row>
    <row r="34" spans="1:8" ht="27.95" customHeight="1" x14ac:dyDescent="0.25">
      <c r="A34" s="30">
        <f t="shared" si="2"/>
        <v>19</v>
      </c>
      <c r="B34" s="36" t="s">
        <v>283</v>
      </c>
      <c r="C34" s="81">
        <f>400.07*1.04</f>
        <v>416.07280000000003</v>
      </c>
      <c r="D34" s="79">
        <v>15.2</v>
      </c>
      <c r="E34" s="79">
        <v>15.2</v>
      </c>
      <c r="F34" s="75">
        <f t="shared" si="0"/>
        <v>6324.30656</v>
      </c>
      <c r="G34" s="75">
        <v>100</v>
      </c>
      <c r="H34" s="75">
        <f t="shared" si="1"/>
        <v>6424.30656</v>
      </c>
    </row>
    <row r="35" spans="1:8" ht="27.95" customHeight="1" x14ac:dyDescent="0.25">
      <c r="A35" s="30">
        <f t="shared" si="2"/>
        <v>20</v>
      </c>
      <c r="B35" s="36" t="s">
        <v>67</v>
      </c>
      <c r="C35" s="81">
        <f>309.56*1.04</f>
        <v>321.94240000000002</v>
      </c>
      <c r="D35" s="79">
        <v>15.2</v>
      </c>
      <c r="E35" s="79">
        <v>15.2</v>
      </c>
      <c r="F35" s="75">
        <f t="shared" si="0"/>
        <v>4893.52448</v>
      </c>
      <c r="G35" s="75">
        <v>100</v>
      </c>
      <c r="H35" s="75">
        <f t="shared" si="1"/>
        <v>4993.52448</v>
      </c>
    </row>
    <row r="36" spans="1:8" ht="27.95" customHeight="1" x14ac:dyDescent="0.25">
      <c r="A36" s="30"/>
      <c r="B36" s="99" t="s">
        <v>65</v>
      </c>
      <c r="C36" s="81"/>
      <c r="D36" s="79"/>
      <c r="E36" s="79"/>
      <c r="F36" s="75"/>
      <c r="G36" s="75"/>
      <c r="H36" s="75"/>
    </row>
    <row r="37" spans="1:8" ht="27.95" customHeight="1" x14ac:dyDescent="0.25">
      <c r="A37" s="30">
        <f>A35+1</f>
        <v>21</v>
      </c>
      <c r="B37" s="43" t="s">
        <v>69</v>
      </c>
      <c r="C37" s="81">
        <v>410</v>
      </c>
      <c r="D37" s="79">
        <v>15.2</v>
      </c>
      <c r="E37" s="79">
        <v>15.2</v>
      </c>
      <c r="F37" s="75">
        <f>C37*E37</f>
        <v>6232</v>
      </c>
      <c r="G37" s="75">
        <v>100</v>
      </c>
      <c r="H37" s="75">
        <f>SUM(F37:G37)</f>
        <v>6332</v>
      </c>
    </row>
    <row r="38" spans="1:8" ht="27.95" customHeight="1" x14ac:dyDescent="0.25">
      <c r="A38" s="30">
        <f>A37+1</f>
        <v>22</v>
      </c>
      <c r="B38" s="36" t="s">
        <v>71</v>
      </c>
      <c r="C38" s="81">
        <f>395.3*1.04</f>
        <v>411.11200000000002</v>
      </c>
      <c r="D38" s="79">
        <v>15.2</v>
      </c>
      <c r="E38" s="79">
        <v>15.2</v>
      </c>
      <c r="F38" s="75">
        <f>C38*D38</f>
        <v>6248.9023999999999</v>
      </c>
      <c r="G38" s="75">
        <v>100</v>
      </c>
      <c r="H38" s="75">
        <f>SUM(F38:G38)</f>
        <v>6348.9023999999999</v>
      </c>
    </row>
    <row r="39" spans="1:8" ht="27.95" customHeight="1" x14ac:dyDescent="0.25">
      <c r="A39" s="30">
        <f>A38+1</f>
        <v>23</v>
      </c>
      <c r="B39" s="48" t="s">
        <v>73</v>
      </c>
      <c r="C39" s="81">
        <f>318.84*1.04</f>
        <v>331.59359999999998</v>
      </c>
      <c r="D39" s="30">
        <v>15.2</v>
      </c>
      <c r="E39" s="79">
        <v>15.2</v>
      </c>
      <c r="F39" s="75">
        <f>C39*D39</f>
        <v>5040.2227199999998</v>
      </c>
      <c r="G39" s="75">
        <v>100</v>
      </c>
      <c r="H39" s="75">
        <f>SUM(F39:G39)</f>
        <v>5140.2227199999998</v>
      </c>
    </row>
    <row r="40" spans="1:8" ht="27.95" customHeight="1" x14ac:dyDescent="0.25">
      <c r="A40" s="30"/>
      <c r="B40" s="99" t="s">
        <v>74</v>
      </c>
      <c r="C40" s="81"/>
      <c r="D40" s="79"/>
      <c r="E40" s="79"/>
      <c r="F40" s="75"/>
      <c r="G40" s="75"/>
      <c r="H40" s="75"/>
    </row>
    <row r="41" spans="1:8" ht="27.95" customHeight="1" x14ac:dyDescent="0.25">
      <c r="A41" s="30">
        <f>A39+1</f>
        <v>24</v>
      </c>
      <c r="B41" s="46" t="s">
        <v>76</v>
      </c>
      <c r="C41" s="81">
        <v>410</v>
      </c>
      <c r="D41" s="79">
        <v>15.2</v>
      </c>
      <c r="E41" s="79">
        <v>15.2</v>
      </c>
      <c r="F41" s="83">
        <f>C41*D41</f>
        <v>6232</v>
      </c>
      <c r="G41" s="75">
        <v>100</v>
      </c>
      <c r="H41" s="75">
        <f>SUM(F41:G41)</f>
        <v>6332</v>
      </c>
    </row>
    <row r="42" spans="1:8" ht="27.95" customHeight="1" x14ac:dyDescent="0.25">
      <c r="A42" s="30">
        <f>A41+1</f>
        <v>25</v>
      </c>
      <c r="B42" s="36" t="s">
        <v>78</v>
      </c>
      <c r="C42" s="81">
        <f>400.07*1.04</f>
        <v>416.07280000000003</v>
      </c>
      <c r="D42" s="79">
        <v>15.2</v>
      </c>
      <c r="E42" s="79">
        <v>15.2</v>
      </c>
      <c r="F42" s="83">
        <f>C42*D42</f>
        <v>6324.30656</v>
      </c>
      <c r="G42" s="75">
        <v>100</v>
      </c>
      <c r="H42" s="75">
        <f>SUM(F42:G42)</f>
        <v>6424.30656</v>
      </c>
    </row>
    <row r="43" spans="1:8" ht="27.95" customHeight="1" x14ac:dyDescent="0.25">
      <c r="A43" s="30">
        <f>A42+1</f>
        <v>26</v>
      </c>
      <c r="B43" s="36" t="s">
        <v>80</v>
      </c>
      <c r="C43" s="81">
        <f>400</f>
        <v>400</v>
      </c>
      <c r="D43" s="79">
        <v>15.2</v>
      </c>
      <c r="E43" s="79">
        <v>15.2</v>
      </c>
      <c r="F43" s="83">
        <f>C43*D43</f>
        <v>6080</v>
      </c>
      <c r="G43" s="75">
        <v>100</v>
      </c>
      <c r="H43" s="75">
        <f>SUM(F43:G43)</f>
        <v>6180</v>
      </c>
    </row>
    <row r="44" spans="1:8" ht="27.95" customHeight="1" x14ac:dyDescent="0.25">
      <c r="A44" s="30"/>
      <c r="B44" s="99" t="s">
        <v>83</v>
      </c>
      <c r="C44" s="81"/>
      <c r="D44" s="79"/>
      <c r="E44" s="79"/>
      <c r="F44" s="75"/>
      <c r="G44" s="75"/>
      <c r="H44" s="75"/>
    </row>
    <row r="45" spans="1:8" ht="27.95" customHeight="1" x14ac:dyDescent="0.25">
      <c r="A45" s="30">
        <f>A43+1</f>
        <v>27</v>
      </c>
      <c r="B45" s="36" t="s">
        <v>85</v>
      </c>
      <c r="C45" s="81">
        <f>410</f>
        <v>410</v>
      </c>
      <c r="D45" s="79">
        <v>15.2</v>
      </c>
      <c r="E45" s="79">
        <v>15.2</v>
      </c>
      <c r="F45" s="75">
        <f>C45*D45</f>
        <v>6232</v>
      </c>
      <c r="G45" s="75">
        <v>100</v>
      </c>
      <c r="H45" s="75">
        <f>SUM(F45:G45)</f>
        <v>6332</v>
      </c>
    </row>
    <row r="46" spans="1:8" ht="27.95" customHeight="1" x14ac:dyDescent="0.25">
      <c r="A46" s="30">
        <f>A45+1</f>
        <v>28</v>
      </c>
      <c r="B46" s="36" t="s">
        <v>87</v>
      </c>
      <c r="C46" s="81">
        <f>345.39*1.04</f>
        <v>359.2056</v>
      </c>
      <c r="D46" s="79">
        <v>15.2</v>
      </c>
      <c r="E46" s="79">
        <v>15.2</v>
      </c>
      <c r="F46" s="75">
        <f>C46*D46</f>
        <v>5459.9251199999999</v>
      </c>
      <c r="G46" s="75">
        <v>100</v>
      </c>
      <c r="H46" s="75">
        <f>SUM(F46:G46)</f>
        <v>5559.9251199999999</v>
      </c>
    </row>
    <row r="47" spans="1:8" ht="27.95" customHeight="1" x14ac:dyDescent="0.25">
      <c r="A47" s="30">
        <f>A46+1</f>
        <v>29</v>
      </c>
      <c r="B47" s="36" t="s">
        <v>89</v>
      </c>
      <c r="C47" s="81">
        <f>345.39*1.04</f>
        <v>359.2056</v>
      </c>
      <c r="D47" s="79">
        <v>15.2</v>
      </c>
      <c r="E47" s="79">
        <v>15.2</v>
      </c>
      <c r="F47" s="75">
        <f>C47*D47</f>
        <v>5459.9251199999999</v>
      </c>
      <c r="G47" s="75">
        <v>100</v>
      </c>
      <c r="H47" s="75">
        <f>SUM(F47:G47)</f>
        <v>5559.9251199999999</v>
      </c>
    </row>
    <row r="48" spans="1:8" ht="27.95" customHeight="1" x14ac:dyDescent="0.25">
      <c r="A48" s="30">
        <f>A47+1</f>
        <v>30</v>
      </c>
      <c r="B48" s="36" t="s">
        <v>91</v>
      </c>
      <c r="C48" s="81">
        <f>316.18*1.04</f>
        <v>328.8272</v>
      </c>
      <c r="D48" s="79">
        <v>15.2</v>
      </c>
      <c r="E48" s="79">
        <v>15.2</v>
      </c>
      <c r="F48" s="75">
        <f>C48*D48</f>
        <v>4998.1734399999996</v>
      </c>
      <c r="G48" s="75">
        <v>100</v>
      </c>
      <c r="H48" s="75">
        <f>SUM(F48:G48)</f>
        <v>5098.1734399999996</v>
      </c>
    </row>
    <row r="49" spans="1:8" ht="27.95" customHeight="1" x14ac:dyDescent="0.25">
      <c r="A49" s="30"/>
      <c r="B49" s="99" t="s">
        <v>92</v>
      </c>
      <c r="C49" s="81"/>
      <c r="D49" s="79"/>
      <c r="E49" s="79"/>
      <c r="F49" s="75"/>
      <c r="G49" s="75"/>
      <c r="H49" s="75"/>
    </row>
    <row r="50" spans="1:8" ht="27.95" customHeight="1" x14ac:dyDescent="0.25">
      <c r="A50" s="30">
        <f>A48+1</f>
        <v>31</v>
      </c>
      <c r="B50" s="36" t="s">
        <v>94</v>
      </c>
      <c r="C50" s="81">
        <f>388</f>
        <v>388</v>
      </c>
      <c r="D50" s="79">
        <v>15.2</v>
      </c>
      <c r="E50" s="79">
        <v>15.2</v>
      </c>
      <c r="F50" s="75">
        <f t="shared" ref="F50:F55" si="3">C50*D50</f>
        <v>5897.5999999999995</v>
      </c>
      <c r="G50" s="75">
        <v>100</v>
      </c>
      <c r="H50" s="75">
        <f t="shared" ref="H50:H55" si="4">SUM(F50:G50)</f>
        <v>5997.5999999999995</v>
      </c>
    </row>
    <row r="51" spans="1:8" ht="27.95" customHeight="1" x14ac:dyDescent="0.25">
      <c r="A51" s="30">
        <f>A50+1</f>
        <v>32</v>
      </c>
      <c r="B51" s="36" t="s">
        <v>96</v>
      </c>
      <c r="C51" s="81">
        <f>402.27*1.04</f>
        <v>418.36079999999998</v>
      </c>
      <c r="D51" s="79">
        <v>15.2</v>
      </c>
      <c r="E51" s="79">
        <v>15.2</v>
      </c>
      <c r="F51" s="75">
        <f t="shared" si="3"/>
        <v>6359.0841599999994</v>
      </c>
      <c r="G51" s="75">
        <v>100</v>
      </c>
      <c r="H51" s="75">
        <f t="shared" si="4"/>
        <v>6459.0841599999994</v>
      </c>
    </row>
    <row r="52" spans="1:8" ht="27.95" customHeight="1" x14ac:dyDescent="0.25">
      <c r="A52" s="30">
        <f>A51+1</f>
        <v>33</v>
      </c>
      <c r="B52" s="36" t="s">
        <v>98</v>
      </c>
      <c r="C52" s="81">
        <f>130.89*1.04</f>
        <v>136.12559999999999</v>
      </c>
      <c r="D52" s="79">
        <v>15.2</v>
      </c>
      <c r="E52" s="79">
        <v>15.2</v>
      </c>
      <c r="F52" s="75">
        <f t="shared" si="3"/>
        <v>2069.1091199999996</v>
      </c>
      <c r="G52" s="75">
        <v>100</v>
      </c>
      <c r="H52" s="75">
        <f t="shared" si="4"/>
        <v>2169.1091199999996</v>
      </c>
    </row>
    <row r="53" spans="1:8" ht="27.95" customHeight="1" x14ac:dyDescent="0.25">
      <c r="A53" s="30">
        <f>A52+1</f>
        <v>34</v>
      </c>
      <c r="B53" s="36" t="s">
        <v>100</v>
      </c>
      <c r="C53" s="81">
        <f>128.83*1.04</f>
        <v>133.98320000000001</v>
      </c>
      <c r="D53" s="79">
        <v>15.2</v>
      </c>
      <c r="E53" s="79">
        <v>15.2</v>
      </c>
      <c r="F53" s="75">
        <f t="shared" si="3"/>
        <v>2036.5446400000001</v>
      </c>
      <c r="G53" s="75">
        <v>100</v>
      </c>
      <c r="H53" s="75">
        <f t="shared" si="4"/>
        <v>2136.5446400000001</v>
      </c>
    </row>
    <row r="54" spans="1:8" ht="27.95" customHeight="1" x14ac:dyDescent="0.25">
      <c r="A54" s="30">
        <f>A53+1</f>
        <v>35</v>
      </c>
      <c r="B54" s="36" t="s">
        <v>102</v>
      </c>
      <c r="C54" s="81">
        <f>95.28*1.04</f>
        <v>99.091200000000001</v>
      </c>
      <c r="D54" s="79">
        <v>15.2</v>
      </c>
      <c r="E54" s="79">
        <v>15.2</v>
      </c>
      <c r="F54" s="75">
        <f t="shared" si="3"/>
        <v>1506.18624</v>
      </c>
      <c r="G54" s="75">
        <v>100</v>
      </c>
      <c r="H54" s="75">
        <f t="shared" si="4"/>
        <v>1606.18624</v>
      </c>
    </row>
    <row r="55" spans="1:8" ht="27.95" customHeight="1" x14ac:dyDescent="0.25">
      <c r="A55" s="30">
        <f>A54+1</f>
        <v>36</v>
      </c>
      <c r="B55" s="36" t="s">
        <v>104</v>
      </c>
      <c r="C55" s="81">
        <f>237.61*1.04</f>
        <v>247.11440000000002</v>
      </c>
      <c r="D55" s="79">
        <v>15.2</v>
      </c>
      <c r="E55" s="79">
        <v>15.2</v>
      </c>
      <c r="F55" s="75">
        <f t="shared" si="3"/>
        <v>3756.13888</v>
      </c>
      <c r="G55" s="75">
        <v>100</v>
      </c>
      <c r="H55" s="75">
        <f t="shared" si="4"/>
        <v>3856.13888</v>
      </c>
    </row>
    <row r="56" spans="1:8" ht="27.95" customHeight="1" x14ac:dyDescent="0.25">
      <c r="A56" s="30"/>
      <c r="B56" s="99" t="s">
        <v>105</v>
      </c>
      <c r="C56" s="81"/>
      <c r="D56" s="79"/>
      <c r="E56" s="79"/>
      <c r="F56" s="75"/>
      <c r="G56" s="75"/>
      <c r="H56" s="75"/>
    </row>
    <row r="57" spans="1:8" ht="27.95" customHeight="1" x14ac:dyDescent="0.25">
      <c r="A57" s="30">
        <f>A55+1</f>
        <v>37</v>
      </c>
      <c r="B57" s="43" t="s">
        <v>306</v>
      </c>
      <c r="C57" s="81">
        <f>460</f>
        <v>460</v>
      </c>
      <c r="D57" s="79">
        <v>15.2</v>
      </c>
      <c r="E57" s="79">
        <v>15.2</v>
      </c>
      <c r="F57" s="66">
        <f t="shared" ref="F57:F70" si="5">C57*D57</f>
        <v>6992</v>
      </c>
      <c r="G57" s="75">
        <v>100</v>
      </c>
      <c r="H57" s="75">
        <f t="shared" ref="H57:H70" si="6">SUM(F57:G57)</f>
        <v>7092</v>
      </c>
    </row>
    <row r="58" spans="1:8" ht="27.95" customHeight="1" x14ac:dyDescent="0.25">
      <c r="A58" s="30">
        <f>A57+1</f>
        <v>38</v>
      </c>
      <c r="B58" s="36" t="s">
        <v>108</v>
      </c>
      <c r="C58" s="81">
        <f>336.47*1.04</f>
        <v>349.92880000000002</v>
      </c>
      <c r="D58" s="79">
        <v>15.2</v>
      </c>
      <c r="E58" s="79">
        <v>15.2</v>
      </c>
      <c r="F58" s="75">
        <f t="shared" si="5"/>
        <v>5318.9177600000003</v>
      </c>
      <c r="G58" s="75">
        <v>100</v>
      </c>
      <c r="H58" s="75">
        <f t="shared" si="6"/>
        <v>5418.9177600000003</v>
      </c>
    </row>
    <row r="59" spans="1:8" ht="27.95" customHeight="1" x14ac:dyDescent="0.25">
      <c r="A59" s="30">
        <f t="shared" ref="A59:A70" si="7">A58+1</f>
        <v>39</v>
      </c>
      <c r="B59" s="36" t="s">
        <v>110</v>
      </c>
      <c r="C59" s="81">
        <f>360.84*1.04</f>
        <v>375.27359999999999</v>
      </c>
      <c r="D59" s="79">
        <v>15.2</v>
      </c>
      <c r="E59" s="79">
        <v>15.2</v>
      </c>
      <c r="F59" s="75">
        <f t="shared" si="5"/>
        <v>5704.1587199999994</v>
      </c>
      <c r="G59" s="75">
        <v>100</v>
      </c>
      <c r="H59" s="75">
        <f t="shared" si="6"/>
        <v>5804.1587199999994</v>
      </c>
    </row>
    <row r="60" spans="1:8" ht="27.95" customHeight="1" x14ac:dyDescent="0.25">
      <c r="A60" s="30">
        <f t="shared" si="7"/>
        <v>40</v>
      </c>
      <c r="B60" s="36" t="s">
        <v>112</v>
      </c>
      <c r="C60" s="81">
        <f>328.57*1.04</f>
        <v>341.71280000000002</v>
      </c>
      <c r="D60" s="79">
        <v>15.2</v>
      </c>
      <c r="E60" s="79">
        <v>15.2</v>
      </c>
      <c r="F60" s="75">
        <f t="shared" si="5"/>
        <v>5194.0345600000001</v>
      </c>
      <c r="G60" s="75">
        <v>100</v>
      </c>
      <c r="H60" s="75">
        <f t="shared" si="6"/>
        <v>5294.0345600000001</v>
      </c>
    </row>
    <row r="61" spans="1:8" ht="27.95" customHeight="1" x14ac:dyDescent="0.25">
      <c r="A61" s="30">
        <f t="shared" si="7"/>
        <v>41</v>
      </c>
      <c r="B61" s="36" t="s">
        <v>114</v>
      </c>
      <c r="C61" s="81">
        <f>379.27*1.04</f>
        <v>394.44079999999997</v>
      </c>
      <c r="D61" s="79">
        <v>15.2</v>
      </c>
      <c r="E61" s="79">
        <v>2</v>
      </c>
      <c r="F61" s="75">
        <f t="shared" si="5"/>
        <v>5995.5001599999996</v>
      </c>
      <c r="G61" s="75">
        <v>100</v>
      </c>
      <c r="H61" s="75">
        <f t="shared" si="6"/>
        <v>6095.5001599999996</v>
      </c>
    </row>
    <row r="62" spans="1:8" ht="27.95" customHeight="1" x14ac:dyDescent="0.25">
      <c r="A62" s="30">
        <f t="shared" si="7"/>
        <v>42</v>
      </c>
      <c r="B62" s="36" t="s">
        <v>116</v>
      </c>
      <c r="C62" s="81">
        <f>371</f>
        <v>371</v>
      </c>
      <c r="D62" s="79">
        <v>15.2</v>
      </c>
      <c r="E62" s="79">
        <v>15.2</v>
      </c>
      <c r="F62" s="75">
        <f t="shared" si="5"/>
        <v>5639.2</v>
      </c>
      <c r="G62" s="75">
        <v>100</v>
      </c>
      <c r="H62" s="75">
        <f t="shared" si="6"/>
        <v>5739.2</v>
      </c>
    </row>
    <row r="63" spans="1:8" ht="27.95" customHeight="1" x14ac:dyDescent="0.25">
      <c r="A63" s="30">
        <f t="shared" si="7"/>
        <v>43</v>
      </c>
      <c r="B63" s="36" t="s">
        <v>118</v>
      </c>
      <c r="C63" s="81">
        <f>251.87*1.04</f>
        <v>261.94479999999999</v>
      </c>
      <c r="D63" s="79">
        <v>15.2</v>
      </c>
      <c r="E63" s="79">
        <v>15.2</v>
      </c>
      <c r="F63" s="75">
        <f t="shared" si="5"/>
        <v>3981.5609599999998</v>
      </c>
      <c r="G63" s="75">
        <v>100</v>
      </c>
      <c r="H63" s="75">
        <f t="shared" si="6"/>
        <v>4081.5609599999998</v>
      </c>
    </row>
    <row r="64" spans="1:8" ht="27.95" customHeight="1" x14ac:dyDescent="0.25">
      <c r="A64" s="30">
        <f t="shared" si="7"/>
        <v>44</v>
      </c>
      <c r="B64" s="36" t="s">
        <v>120</v>
      </c>
      <c r="C64" s="81">
        <f>251.87*1.04</f>
        <v>261.94479999999999</v>
      </c>
      <c r="D64" s="79">
        <v>15.2</v>
      </c>
      <c r="E64" s="79">
        <v>15.2</v>
      </c>
      <c r="F64" s="75">
        <f t="shared" si="5"/>
        <v>3981.5609599999998</v>
      </c>
      <c r="G64" s="75">
        <v>100</v>
      </c>
      <c r="H64" s="75">
        <f t="shared" si="6"/>
        <v>4081.5609599999998</v>
      </c>
    </row>
    <row r="65" spans="1:8" ht="27.95" customHeight="1" x14ac:dyDescent="0.25">
      <c r="A65" s="30">
        <f t="shared" si="7"/>
        <v>45</v>
      </c>
      <c r="B65" s="36" t="s">
        <v>122</v>
      </c>
      <c r="C65" s="81">
        <f>251.87*1.04</f>
        <v>261.94479999999999</v>
      </c>
      <c r="D65" s="79">
        <v>15.2</v>
      </c>
      <c r="E65" s="79">
        <v>15.2</v>
      </c>
      <c r="F65" s="75">
        <f t="shared" si="5"/>
        <v>3981.5609599999998</v>
      </c>
      <c r="G65" s="75">
        <v>100</v>
      </c>
      <c r="H65" s="75">
        <f t="shared" si="6"/>
        <v>4081.5609599999998</v>
      </c>
    </row>
    <row r="66" spans="1:8" ht="27.95" customHeight="1" x14ac:dyDescent="0.25">
      <c r="A66" s="30">
        <f t="shared" si="7"/>
        <v>46</v>
      </c>
      <c r="B66" s="36" t="s">
        <v>124</v>
      </c>
      <c r="C66" s="81">
        <f>251.87*1.04</f>
        <v>261.94479999999999</v>
      </c>
      <c r="D66" s="79">
        <v>15.2</v>
      </c>
      <c r="E66" s="79">
        <v>15.2</v>
      </c>
      <c r="F66" s="75">
        <f t="shared" si="5"/>
        <v>3981.5609599999998</v>
      </c>
      <c r="G66" s="75">
        <v>100</v>
      </c>
      <c r="H66" s="75">
        <f t="shared" si="6"/>
        <v>4081.5609599999998</v>
      </c>
    </row>
    <row r="67" spans="1:8" ht="27.95" customHeight="1" x14ac:dyDescent="0.25">
      <c r="A67" s="30">
        <f t="shared" si="7"/>
        <v>47</v>
      </c>
      <c r="B67" s="36" t="s">
        <v>126</v>
      </c>
      <c r="C67" s="81">
        <f>319.39*1.04</f>
        <v>332.16559999999998</v>
      </c>
      <c r="D67" s="79">
        <v>15.2</v>
      </c>
      <c r="E67" s="79">
        <v>15.2</v>
      </c>
      <c r="F67" s="75">
        <f t="shared" si="5"/>
        <v>5048.9171199999992</v>
      </c>
      <c r="G67" s="75">
        <v>100</v>
      </c>
      <c r="H67" s="75">
        <f t="shared" si="6"/>
        <v>5148.9171199999992</v>
      </c>
    </row>
    <row r="68" spans="1:8" ht="27.95" customHeight="1" x14ac:dyDescent="0.25">
      <c r="A68" s="30">
        <f t="shared" si="7"/>
        <v>48</v>
      </c>
      <c r="B68" s="48" t="s">
        <v>128</v>
      </c>
      <c r="C68" s="81">
        <f>319.39*1.04</f>
        <v>332.16559999999998</v>
      </c>
      <c r="D68" s="79">
        <v>15.2</v>
      </c>
      <c r="E68" s="79">
        <v>15.2</v>
      </c>
      <c r="F68" s="75">
        <f t="shared" si="5"/>
        <v>5048.9171199999992</v>
      </c>
      <c r="G68" s="75">
        <v>100</v>
      </c>
      <c r="H68" s="75">
        <f t="shared" si="6"/>
        <v>5148.9171199999992</v>
      </c>
    </row>
    <row r="69" spans="1:8" ht="27.95" customHeight="1" x14ac:dyDescent="0.25">
      <c r="A69" s="30">
        <f t="shared" si="7"/>
        <v>49</v>
      </c>
      <c r="B69" s="36" t="s">
        <v>130</v>
      </c>
      <c r="C69" s="81">
        <f>319.39*1.04</f>
        <v>332.16559999999998</v>
      </c>
      <c r="D69" s="79">
        <v>15.2</v>
      </c>
      <c r="E69" s="79">
        <v>15.2</v>
      </c>
      <c r="F69" s="75">
        <f t="shared" si="5"/>
        <v>5048.9171199999992</v>
      </c>
      <c r="G69" s="75">
        <v>100</v>
      </c>
      <c r="H69" s="75">
        <f t="shared" si="6"/>
        <v>5148.9171199999992</v>
      </c>
    </row>
    <row r="70" spans="1:8" ht="27.95" customHeight="1" x14ac:dyDescent="0.25">
      <c r="A70" s="30">
        <f t="shared" si="7"/>
        <v>50</v>
      </c>
      <c r="B70" s="36" t="s">
        <v>132</v>
      </c>
      <c r="C70" s="81">
        <f>186.91*1.04</f>
        <v>194.38640000000001</v>
      </c>
      <c r="D70" s="79">
        <v>15.2</v>
      </c>
      <c r="E70" s="79">
        <v>15.2</v>
      </c>
      <c r="F70" s="75">
        <f t="shared" si="5"/>
        <v>2954.67328</v>
      </c>
      <c r="G70" s="75">
        <v>100</v>
      </c>
      <c r="H70" s="75">
        <f t="shared" si="6"/>
        <v>3054.67328</v>
      </c>
    </row>
    <row r="71" spans="1:8" ht="27.95" customHeight="1" x14ac:dyDescent="0.25">
      <c r="A71" s="30"/>
      <c r="B71" s="99" t="s">
        <v>133</v>
      </c>
      <c r="C71" s="81"/>
      <c r="D71" s="79"/>
      <c r="E71" s="79"/>
      <c r="F71" s="75"/>
      <c r="G71" s="75"/>
      <c r="H71" s="75"/>
    </row>
    <row r="72" spans="1:8" ht="27.95" customHeight="1" x14ac:dyDescent="0.25">
      <c r="A72" s="30">
        <v>51</v>
      </c>
      <c r="B72" s="36" t="s">
        <v>137</v>
      </c>
      <c r="C72" s="81">
        <f>261.98*1.04</f>
        <v>272.45920000000001</v>
      </c>
      <c r="D72" s="79">
        <v>15.2</v>
      </c>
      <c r="E72" s="79">
        <v>15.2</v>
      </c>
      <c r="F72" s="75">
        <f t="shared" ref="F72:F77" si="8">C72*D72</f>
        <v>4141.3798399999996</v>
      </c>
      <c r="G72" s="75">
        <v>100</v>
      </c>
      <c r="H72" s="75">
        <f t="shared" ref="H72:H77" si="9">SUM(F72:G72)</f>
        <v>4241.3798399999996</v>
      </c>
    </row>
    <row r="73" spans="1:8" ht="27.95" customHeight="1" x14ac:dyDescent="0.25">
      <c r="A73" s="30">
        <f t="shared" ref="A73:A77" si="10">A72+1</f>
        <v>52</v>
      </c>
      <c r="B73" s="36" t="s">
        <v>139</v>
      </c>
      <c r="C73" s="81">
        <f>251.87*1.04</f>
        <v>261.94479999999999</v>
      </c>
      <c r="D73" s="79">
        <v>15.2</v>
      </c>
      <c r="E73" s="79">
        <v>15.2</v>
      </c>
      <c r="F73" s="75">
        <f t="shared" si="8"/>
        <v>3981.5609599999998</v>
      </c>
      <c r="G73" s="75">
        <v>100</v>
      </c>
      <c r="H73" s="75">
        <f t="shared" si="9"/>
        <v>4081.5609599999998</v>
      </c>
    </row>
    <row r="74" spans="1:8" ht="27.95" customHeight="1" x14ac:dyDescent="0.25">
      <c r="A74" s="30">
        <f t="shared" si="10"/>
        <v>53</v>
      </c>
      <c r="B74" s="43" t="s">
        <v>141</v>
      </c>
      <c r="C74" s="81">
        <f>269.11*1.04</f>
        <v>279.87440000000004</v>
      </c>
      <c r="D74" s="30">
        <v>15.2</v>
      </c>
      <c r="E74" s="79">
        <v>15.2</v>
      </c>
      <c r="F74" s="75">
        <f t="shared" si="8"/>
        <v>4254.0908800000007</v>
      </c>
      <c r="G74" s="75">
        <v>100</v>
      </c>
      <c r="H74" s="75">
        <f t="shared" si="9"/>
        <v>4354.0908800000007</v>
      </c>
    </row>
    <row r="75" spans="1:8" ht="27.95" customHeight="1" x14ac:dyDescent="0.25">
      <c r="A75" s="30">
        <f t="shared" si="10"/>
        <v>54</v>
      </c>
      <c r="B75" s="36" t="s">
        <v>143</v>
      </c>
      <c r="C75" s="81">
        <f>251.87*1.04</f>
        <v>261.94479999999999</v>
      </c>
      <c r="D75" s="79">
        <v>15.2</v>
      </c>
      <c r="E75" s="79">
        <v>15.2</v>
      </c>
      <c r="F75" s="75">
        <f t="shared" si="8"/>
        <v>3981.5609599999998</v>
      </c>
      <c r="G75" s="75">
        <v>100</v>
      </c>
      <c r="H75" s="75">
        <f t="shared" si="9"/>
        <v>4081.5609599999998</v>
      </c>
    </row>
    <row r="76" spans="1:8" ht="27.95" customHeight="1" x14ac:dyDescent="0.25">
      <c r="A76" s="30">
        <f t="shared" si="10"/>
        <v>55</v>
      </c>
      <c r="B76" s="36" t="s">
        <v>145</v>
      </c>
      <c r="C76" s="81">
        <f>251.87*1.04</f>
        <v>261.94479999999999</v>
      </c>
      <c r="D76" s="79">
        <v>15.2</v>
      </c>
      <c r="E76" s="79">
        <v>15.2</v>
      </c>
      <c r="F76" s="75">
        <f t="shared" si="8"/>
        <v>3981.5609599999998</v>
      </c>
      <c r="G76" s="75">
        <v>100</v>
      </c>
      <c r="H76" s="75">
        <f t="shared" si="9"/>
        <v>4081.5609599999998</v>
      </c>
    </row>
    <row r="77" spans="1:8" ht="27.95" customHeight="1" x14ac:dyDescent="0.25">
      <c r="A77" s="30">
        <f t="shared" si="10"/>
        <v>56</v>
      </c>
      <c r="B77" s="36" t="s">
        <v>147</v>
      </c>
      <c r="C77" s="81">
        <f>366.8*1.04</f>
        <v>381.47200000000004</v>
      </c>
      <c r="D77" s="79">
        <v>15.2</v>
      </c>
      <c r="E77" s="79">
        <v>15.2</v>
      </c>
      <c r="F77" s="75">
        <f t="shared" si="8"/>
        <v>5798.3744000000006</v>
      </c>
      <c r="G77" s="75">
        <v>100</v>
      </c>
      <c r="H77" s="75">
        <f t="shared" si="9"/>
        <v>5898.3744000000006</v>
      </c>
    </row>
    <row r="78" spans="1:8" ht="27.95" customHeight="1" x14ac:dyDescent="0.25">
      <c r="A78" s="30"/>
      <c r="B78" s="100" t="s">
        <v>148</v>
      </c>
      <c r="C78" s="81"/>
      <c r="D78" s="84"/>
      <c r="E78" s="79"/>
      <c r="F78" s="85"/>
      <c r="G78" s="75"/>
      <c r="H78" s="75"/>
    </row>
    <row r="79" spans="1:8" ht="27.95" customHeight="1" x14ac:dyDescent="0.25">
      <c r="A79" s="30">
        <f>A77+1</f>
        <v>57</v>
      </c>
      <c r="B79" s="43" t="s">
        <v>150</v>
      </c>
      <c r="C79" s="81">
        <f>440</f>
        <v>440</v>
      </c>
      <c r="D79" s="67">
        <v>15.2</v>
      </c>
      <c r="E79" s="79">
        <v>15.2</v>
      </c>
      <c r="F79" s="75">
        <f>C79*D79</f>
        <v>6688</v>
      </c>
      <c r="G79" s="75">
        <v>100</v>
      </c>
      <c r="H79" s="75">
        <f>SUM(F79:G79)</f>
        <v>6788</v>
      </c>
    </row>
    <row r="80" spans="1:8" ht="27.95" customHeight="1" x14ac:dyDescent="0.25">
      <c r="A80" s="30">
        <f>A79+1</f>
        <v>58</v>
      </c>
      <c r="B80" s="57" t="s">
        <v>152</v>
      </c>
      <c r="C80" s="81">
        <f>305.88*1.04</f>
        <v>318.11520000000002</v>
      </c>
      <c r="D80" s="67">
        <v>15.2</v>
      </c>
      <c r="E80" s="79">
        <v>15.2</v>
      </c>
      <c r="F80" s="75">
        <f>C80*D80</f>
        <v>4835.3510400000005</v>
      </c>
      <c r="G80" s="75">
        <v>100</v>
      </c>
      <c r="H80" s="75">
        <f>SUM(F80:G80)</f>
        <v>4935.3510400000005</v>
      </c>
    </row>
    <row r="81" spans="1:8" ht="27.95" customHeight="1" x14ac:dyDescent="0.25">
      <c r="A81" s="30">
        <f>A80+1</f>
        <v>59</v>
      </c>
      <c r="B81" s="57" t="s">
        <v>154</v>
      </c>
      <c r="C81" s="81">
        <f>336.47*1.04</f>
        <v>349.92880000000002</v>
      </c>
      <c r="D81" s="79">
        <v>15.2</v>
      </c>
      <c r="E81" s="79">
        <v>15.2</v>
      </c>
      <c r="F81" s="75">
        <v>0</v>
      </c>
      <c r="G81" s="75"/>
      <c r="H81" s="75">
        <f>SUM(F81:G81)</f>
        <v>0</v>
      </c>
    </row>
    <row r="82" spans="1:8" ht="27.95" customHeight="1" x14ac:dyDescent="0.25">
      <c r="A82" s="30">
        <f>A81+1</f>
        <v>60</v>
      </c>
      <c r="B82" s="57" t="s">
        <v>311</v>
      </c>
      <c r="C82" s="81">
        <v>349.93</v>
      </c>
      <c r="D82" s="79">
        <v>15.2</v>
      </c>
      <c r="E82" s="79">
        <v>15.2</v>
      </c>
      <c r="F82" s="75">
        <f>C82*D82</f>
        <v>5318.9359999999997</v>
      </c>
      <c r="G82" s="75">
        <v>100</v>
      </c>
      <c r="H82" s="75">
        <f>SUM(F82:G82)</f>
        <v>5418.9359999999997</v>
      </c>
    </row>
    <row r="83" spans="1:8" ht="27.95" customHeight="1" x14ac:dyDescent="0.25">
      <c r="A83" s="30"/>
      <c r="B83" s="100" t="s">
        <v>155</v>
      </c>
      <c r="C83" s="81"/>
      <c r="D83" s="67"/>
      <c r="E83" s="79"/>
      <c r="F83" s="75"/>
      <c r="G83" s="75"/>
      <c r="H83" s="75"/>
    </row>
    <row r="84" spans="1:8" ht="27.95" customHeight="1" x14ac:dyDescent="0.25">
      <c r="A84" s="30">
        <f>A82+1</f>
        <v>61</v>
      </c>
      <c r="B84" s="43" t="s">
        <v>157</v>
      </c>
      <c r="C84" s="81">
        <f>388</f>
        <v>388</v>
      </c>
      <c r="D84" s="79">
        <v>15.2</v>
      </c>
      <c r="E84" s="79">
        <v>15.2</v>
      </c>
      <c r="F84" s="75">
        <f>C84*D84</f>
        <v>5897.5999999999995</v>
      </c>
      <c r="G84" s="75">
        <v>100</v>
      </c>
      <c r="H84" s="75">
        <f>SUM(F84:G84)</f>
        <v>5997.5999999999995</v>
      </c>
    </row>
    <row r="85" spans="1:8" ht="27.95" customHeight="1" x14ac:dyDescent="0.25">
      <c r="A85" s="30"/>
      <c r="B85" s="99" t="s">
        <v>158</v>
      </c>
      <c r="C85" s="81"/>
      <c r="D85" s="79"/>
      <c r="E85" s="79"/>
      <c r="F85" s="75"/>
      <c r="G85" s="75"/>
      <c r="H85" s="75"/>
    </row>
    <row r="86" spans="1:8" ht="22.5" customHeight="1" x14ac:dyDescent="0.3">
      <c r="A86" s="3">
        <f>A84+1</f>
        <v>62</v>
      </c>
      <c r="B86" s="39" t="s">
        <v>160</v>
      </c>
      <c r="C86" s="81">
        <f>410</f>
        <v>410</v>
      </c>
      <c r="D86" s="79">
        <v>15.2</v>
      </c>
      <c r="E86" s="79">
        <v>15.2</v>
      </c>
      <c r="F86" s="75">
        <f t="shared" ref="F86:F92" si="11">C86*D86</f>
        <v>6232</v>
      </c>
      <c r="G86" s="75">
        <v>100</v>
      </c>
      <c r="H86" s="75">
        <f t="shared" ref="H86:H92" si="12">SUM(F86:G86)</f>
        <v>6332</v>
      </c>
    </row>
    <row r="87" spans="1:8" ht="27.95" customHeight="1" x14ac:dyDescent="0.25">
      <c r="A87" s="3">
        <f t="shared" ref="A87:A95" si="13">A86+1</f>
        <v>63</v>
      </c>
      <c r="B87" s="36" t="s">
        <v>164</v>
      </c>
      <c r="C87" s="81">
        <f>280</f>
        <v>280</v>
      </c>
      <c r="D87" s="79">
        <v>15.2</v>
      </c>
      <c r="E87" s="79">
        <v>15.2</v>
      </c>
      <c r="F87" s="75">
        <f t="shared" si="11"/>
        <v>4256</v>
      </c>
      <c r="G87" s="75">
        <v>100</v>
      </c>
      <c r="H87" s="75">
        <f t="shared" si="12"/>
        <v>4356</v>
      </c>
    </row>
    <row r="88" spans="1:8" ht="27.95" customHeight="1" x14ac:dyDescent="0.25">
      <c r="A88" s="3">
        <f t="shared" si="13"/>
        <v>64</v>
      </c>
      <c r="B88" s="48" t="s">
        <v>166</v>
      </c>
      <c r="C88" s="81">
        <f>318.76*1.04</f>
        <v>331.5104</v>
      </c>
      <c r="D88" s="79">
        <v>15.2</v>
      </c>
      <c r="E88" s="79">
        <v>15.2</v>
      </c>
      <c r="F88" s="66">
        <f t="shared" si="11"/>
        <v>5038.9580799999994</v>
      </c>
      <c r="G88" s="75">
        <v>100</v>
      </c>
      <c r="H88" s="75">
        <f t="shared" si="12"/>
        <v>5138.9580799999994</v>
      </c>
    </row>
    <row r="89" spans="1:8" ht="27.95" customHeight="1" x14ac:dyDescent="0.25">
      <c r="A89" s="3">
        <f t="shared" si="13"/>
        <v>65</v>
      </c>
      <c r="B89" s="48" t="s">
        <v>168</v>
      </c>
      <c r="C89" s="81">
        <f>316.18*1.04</f>
        <v>328.8272</v>
      </c>
      <c r="D89" s="79">
        <v>15.2</v>
      </c>
      <c r="E89" s="79">
        <v>15.2</v>
      </c>
      <c r="F89" s="66">
        <f t="shared" si="11"/>
        <v>4998.1734399999996</v>
      </c>
      <c r="G89" s="75">
        <v>100</v>
      </c>
      <c r="H89" s="75">
        <f t="shared" si="12"/>
        <v>5098.1734399999996</v>
      </c>
    </row>
    <row r="90" spans="1:8" ht="27.95" customHeight="1" x14ac:dyDescent="0.25">
      <c r="A90" s="3">
        <f t="shared" si="13"/>
        <v>66</v>
      </c>
      <c r="B90" s="36" t="s">
        <v>135</v>
      </c>
      <c r="C90" s="81">
        <f>410</f>
        <v>410</v>
      </c>
      <c r="D90" s="79">
        <v>15.2</v>
      </c>
      <c r="E90" s="79">
        <v>15.2</v>
      </c>
      <c r="F90" s="75">
        <f t="shared" si="11"/>
        <v>6232</v>
      </c>
      <c r="G90" s="75">
        <v>100</v>
      </c>
      <c r="H90" s="75">
        <f t="shared" si="12"/>
        <v>6332</v>
      </c>
    </row>
    <row r="91" spans="1:8" ht="27.95" customHeight="1" x14ac:dyDescent="0.25">
      <c r="A91" s="3">
        <f t="shared" si="13"/>
        <v>67</v>
      </c>
      <c r="B91" s="36" t="s">
        <v>312</v>
      </c>
      <c r="C91" s="81">
        <v>280</v>
      </c>
      <c r="D91" s="79">
        <v>15.2</v>
      </c>
      <c r="E91" s="79">
        <v>15.2</v>
      </c>
      <c r="F91" s="75">
        <f t="shared" si="11"/>
        <v>4256</v>
      </c>
      <c r="G91" s="75">
        <v>100</v>
      </c>
      <c r="H91" s="75">
        <f t="shared" si="12"/>
        <v>4356</v>
      </c>
    </row>
    <row r="92" spans="1:8" ht="27.95" customHeight="1" x14ac:dyDescent="0.25">
      <c r="A92" s="3">
        <f t="shared" si="13"/>
        <v>68</v>
      </c>
      <c r="B92" s="36" t="s">
        <v>170</v>
      </c>
      <c r="C92" s="81">
        <f>280</f>
        <v>280</v>
      </c>
      <c r="D92" s="79">
        <v>15.2</v>
      </c>
      <c r="E92" s="79">
        <v>15.2</v>
      </c>
      <c r="F92" s="75">
        <f t="shared" si="11"/>
        <v>4256</v>
      </c>
      <c r="G92" s="75">
        <v>100</v>
      </c>
      <c r="H92" s="75">
        <f t="shared" si="12"/>
        <v>4356</v>
      </c>
    </row>
    <row r="93" spans="1:8" ht="27.95" customHeight="1" x14ac:dyDescent="0.25">
      <c r="A93" s="3"/>
      <c r="B93" s="99" t="s">
        <v>171</v>
      </c>
      <c r="C93" s="81"/>
      <c r="D93" s="79"/>
      <c r="E93" s="79"/>
      <c r="F93" s="75"/>
      <c r="G93" s="75"/>
      <c r="H93" s="75"/>
    </row>
    <row r="94" spans="1:8" ht="27.95" customHeight="1" x14ac:dyDescent="0.25">
      <c r="A94" s="3">
        <v>69</v>
      </c>
      <c r="B94" s="43" t="s">
        <v>37</v>
      </c>
      <c r="C94" s="81">
        <v>410</v>
      </c>
      <c r="D94" s="79">
        <v>15.2</v>
      </c>
      <c r="E94" s="79">
        <v>15.2</v>
      </c>
      <c r="F94" s="75">
        <f t="shared" ref="F94:F115" si="14">C94*D94</f>
        <v>6232</v>
      </c>
      <c r="G94" s="75">
        <v>100</v>
      </c>
      <c r="H94" s="75">
        <f t="shared" ref="H94:H115" si="15">SUM(F94:G94)</f>
        <v>6332</v>
      </c>
    </row>
    <row r="95" spans="1:8" ht="27.95" customHeight="1" x14ac:dyDescent="0.25">
      <c r="A95" s="3">
        <f t="shared" si="13"/>
        <v>70</v>
      </c>
      <c r="B95" s="36" t="s">
        <v>175</v>
      </c>
      <c r="C95" s="81">
        <f>269.11*1.04</f>
        <v>279.87440000000004</v>
      </c>
      <c r="D95" s="79">
        <v>15.2</v>
      </c>
      <c r="E95" s="79">
        <v>15.2</v>
      </c>
      <c r="F95" s="75">
        <f t="shared" si="14"/>
        <v>4254.0908800000007</v>
      </c>
      <c r="G95" s="75">
        <v>100</v>
      </c>
      <c r="H95" s="75">
        <f t="shared" si="15"/>
        <v>4354.0908800000007</v>
      </c>
    </row>
    <row r="96" spans="1:8" ht="27.95" customHeight="1" x14ac:dyDescent="0.25">
      <c r="A96" s="30">
        <f t="shared" ref="A96:A151" si="16">A95+1</f>
        <v>71</v>
      </c>
      <c r="B96" s="36" t="s">
        <v>177</v>
      </c>
      <c r="C96" s="81">
        <f t="shared" ref="C96:C103" si="17">269.11*1.04</f>
        <v>279.87440000000004</v>
      </c>
      <c r="D96" s="79">
        <v>15.2</v>
      </c>
      <c r="E96" s="79">
        <v>15.2</v>
      </c>
      <c r="F96" s="75">
        <f t="shared" si="14"/>
        <v>4254.0908800000007</v>
      </c>
      <c r="G96" s="75">
        <v>100</v>
      </c>
      <c r="H96" s="75">
        <f t="shared" si="15"/>
        <v>4354.0908800000007</v>
      </c>
    </row>
    <row r="97" spans="1:8" ht="27.95" customHeight="1" x14ac:dyDescent="0.25">
      <c r="A97" s="30">
        <f t="shared" si="16"/>
        <v>72</v>
      </c>
      <c r="B97" s="36" t="s">
        <v>179</v>
      </c>
      <c r="C97" s="81">
        <f t="shared" si="17"/>
        <v>279.87440000000004</v>
      </c>
      <c r="D97" s="79">
        <v>15.2</v>
      </c>
      <c r="E97" s="79">
        <v>15.2</v>
      </c>
      <c r="F97" s="75">
        <f t="shared" si="14"/>
        <v>4254.0908800000007</v>
      </c>
      <c r="G97" s="75">
        <v>100</v>
      </c>
      <c r="H97" s="75">
        <f t="shared" si="15"/>
        <v>4354.0908800000007</v>
      </c>
    </row>
    <row r="98" spans="1:8" ht="27.95" customHeight="1" x14ac:dyDescent="0.25">
      <c r="A98" s="30">
        <f t="shared" si="16"/>
        <v>73</v>
      </c>
      <c r="B98" s="36" t="s">
        <v>181</v>
      </c>
      <c r="C98" s="81">
        <f t="shared" si="17"/>
        <v>279.87440000000004</v>
      </c>
      <c r="D98" s="79">
        <v>15.2</v>
      </c>
      <c r="E98" s="79">
        <v>15.2</v>
      </c>
      <c r="F98" s="75">
        <f t="shared" si="14"/>
        <v>4254.0908800000007</v>
      </c>
      <c r="G98" s="75">
        <v>100</v>
      </c>
      <c r="H98" s="75">
        <f t="shared" si="15"/>
        <v>4354.0908800000007</v>
      </c>
    </row>
    <row r="99" spans="1:8" ht="27.95" customHeight="1" x14ac:dyDescent="0.25">
      <c r="A99" s="30">
        <f t="shared" si="16"/>
        <v>74</v>
      </c>
      <c r="B99" s="36" t="s">
        <v>183</v>
      </c>
      <c r="C99" s="81">
        <f t="shared" si="17"/>
        <v>279.87440000000004</v>
      </c>
      <c r="D99" s="79">
        <v>15.2</v>
      </c>
      <c r="E99" s="79">
        <v>15.2</v>
      </c>
      <c r="F99" s="75">
        <f t="shared" si="14"/>
        <v>4254.0908800000007</v>
      </c>
      <c r="G99" s="75">
        <v>100</v>
      </c>
      <c r="H99" s="75">
        <f t="shared" si="15"/>
        <v>4354.0908800000007</v>
      </c>
    </row>
    <row r="100" spans="1:8" ht="27.95" customHeight="1" x14ac:dyDescent="0.25">
      <c r="A100" s="30">
        <f t="shared" si="16"/>
        <v>75</v>
      </c>
      <c r="B100" s="36" t="s">
        <v>185</v>
      </c>
      <c r="C100" s="81">
        <f t="shared" si="17"/>
        <v>279.87440000000004</v>
      </c>
      <c r="D100" s="79">
        <v>15.2</v>
      </c>
      <c r="E100" s="79">
        <v>15.2</v>
      </c>
      <c r="F100" s="75">
        <f t="shared" si="14"/>
        <v>4254.0908800000007</v>
      </c>
      <c r="G100" s="75">
        <v>100</v>
      </c>
      <c r="H100" s="75">
        <f t="shared" si="15"/>
        <v>4354.0908800000007</v>
      </c>
    </row>
    <row r="101" spans="1:8" ht="27.95" customHeight="1" x14ac:dyDescent="0.25">
      <c r="A101" s="30">
        <f t="shared" si="16"/>
        <v>76</v>
      </c>
      <c r="B101" s="36" t="s">
        <v>187</v>
      </c>
      <c r="C101" s="81">
        <f t="shared" si="17"/>
        <v>279.87440000000004</v>
      </c>
      <c r="D101" s="79">
        <v>15.2</v>
      </c>
      <c r="E101" s="79">
        <v>15.2</v>
      </c>
      <c r="F101" s="75">
        <f t="shared" si="14"/>
        <v>4254.0908800000007</v>
      </c>
      <c r="G101" s="75">
        <v>100</v>
      </c>
      <c r="H101" s="75">
        <f t="shared" si="15"/>
        <v>4354.0908800000007</v>
      </c>
    </row>
    <row r="102" spans="1:8" ht="27.95" customHeight="1" x14ac:dyDescent="0.25">
      <c r="A102" s="30">
        <f t="shared" si="16"/>
        <v>77</v>
      </c>
      <c r="B102" s="36" t="s">
        <v>189</v>
      </c>
      <c r="C102" s="81">
        <f t="shared" si="17"/>
        <v>279.87440000000004</v>
      </c>
      <c r="D102" s="79">
        <v>15.2</v>
      </c>
      <c r="E102" s="79">
        <v>15.2</v>
      </c>
      <c r="F102" s="75">
        <f t="shared" si="14"/>
        <v>4254.0908800000007</v>
      </c>
      <c r="G102" s="75">
        <v>100</v>
      </c>
      <c r="H102" s="75">
        <f t="shared" si="15"/>
        <v>4354.0908800000007</v>
      </c>
    </row>
    <row r="103" spans="1:8" ht="27.95" customHeight="1" x14ac:dyDescent="0.25">
      <c r="A103" s="30">
        <f t="shared" si="16"/>
        <v>78</v>
      </c>
      <c r="B103" s="36" t="s">
        <v>191</v>
      </c>
      <c r="C103" s="81">
        <f t="shared" si="17"/>
        <v>279.87440000000004</v>
      </c>
      <c r="D103" s="79">
        <v>15.2</v>
      </c>
      <c r="E103" s="79">
        <v>15.2</v>
      </c>
      <c r="F103" s="75">
        <f t="shared" si="14"/>
        <v>4254.0908800000007</v>
      </c>
      <c r="G103" s="75">
        <v>100</v>
      </c>
      <c r="H103" s="75">
        <f t="shared" si="15"/>
        <v>4354.0908800000007</v>
      </c>
    </row>
    <row r="104" spans="1:8" ht="27.95" customHeight="1" x14ac:dyDescent="0.25">
      <c r="A104" s="30">
        <f t="shared" si="16"/>
        <v>79</v>
      </c>
      <c r="B104" s="36" t="s">
        <v>193</v>
      </c>
      <c r="C104" s="81">
        <f>253</f>
        <v>253</v>
      </c>
      <c r="D104" s="79">
        <v>15.2</v>
      </c>
      <c r="E104" s="79">
        <v>15.2</v>
      </c>
      <c r="F104" s="75">
        <f t="shared" si="14"/>
        <v>3845.6</v>
      </c>
      <c r="G104" s="75">
        <v>100</v>
      </c>
      <c r="H104" s="75">
        <f t="shared" si="15"/>
        <v>3945.6</v>
      </c>
    </row>
    <row r="105" spans="1:8" ht="27.95" customHeight="1" x14ac:dyDescent="0.25">
      <c r="A105" s="30">
        <f t="shared" si="16"/>
        <v>80</v>
      </c>
      <c r="B105" s="36" t="s">
        <v>195</v>
      </c>
      <c r="C105" s="81">
        <f>137.01*1.04</f>
        <v>142.49039999999999</v>
      </c>
      <c r="D105" s="79">
        <v>15.2</v>
      </c>
      <c r="E105" s="79">
        <v>15.2</v>
      </c>
      <c r="F105" s="75">
        <f t="shared" si="14"/>
        <v>2165.8540799999996</v>
      </c>
      <c r="G105" s="75">
        <v>100</v>
      </c>
      <c r="H105" s="75">
        <f t="shared" si="15"/>
        <v>2265.8540799999996</v>
      </c>
    </row>
    <row r="106" spans="1:8" ht="27.95" customHeight="1" x14ac:dyDescent="0.25">
      <c r="A106" s="30">
        <f t="shared" si="16"/>
        <v>81</v>
      </c>
      <c r="B106" s="36" t="s">
        <v>197</v>
      </c>
      <c r="C106" s="81">
        <v>253</v>
      </c>
      <c r="D106" s="79">
        <v>15.2</v>
      </c>
      <c r="E106" s="79">
        <v>15.2</v>
      </c>
      <c r="F106" s="75">
        <f t="shared" si="14"/>
        <v>3845.6</v>
      </c>
      <c r="G106" s="75">
        <v>100</v>
      </c>
      <c r="H106" s="75">
        <f t="shared" si="15"/>
        <v>3945.6</v>
      </c>
    </row>
    <row r="107" spans="1:8" ht="27.95" customHeight="1" x14ac:dyDescent="0.25">
      <c r="A107" s="30">
        <f t="shared" si="16"/>
        <v>82</v>
      </c>
      <c r="B107" s="36" t="s">
        <v>199</v>
      </c>
      <c r="C107" s="81">
        <v>253</v>
      </c>
      <c r="D107" s="79">
        <v>15.2</v>
      </c>
      <c r="E107" s="79">
        <v>15.2</v>
      </c>
      <c r="F107" s="75">
        <f t="shared" si="14"/>
        <v>3845.6</v>
      </c>
      <c r="G107" s="75">
        <v>100</v>
      </c>
      <c r="H107" s="75">
        <f t="shared" si="15"/>
        <v>3945.6</v>
      </c>
    </row>
    <row r="108" spans="1:8" ht="27.95" customHeight="1" x14ac:dyDescent="0.25">
      <c r="A108" s="30">
        <f t="shared" si="16"/>
        <v>83</v>
      </c>
      <c r="B108" s="36" t="s">
        <v>201</v>
      </c>
      <c r="C108" s="81">
        <v>253</v>
      </c>
      <c r="D108" s="79">
        <v>15.2</v>
      </c>
      <c r="E108" s="79">
        <v>15.2</v>
      </c>
      <c r="F108" s="75">
        <f t="shared" si="14"/>
        <v>3845.6</v>
      </c>
      <c r="G108" s="75">
        <v>100</v>
      </c>
      <c r="H108" s="75">
        <f t="shared" si="15"/>
        <v>3945.6</v>
      </c>
    </row>
    <row r="109" spans="1:8" ht="27.95" customHeight="1" x14ac:dyDescent="0.25">
      <c r="A109" s="30">
        <f t="shared" si="16"/>
        <v>84</v>
      </c>
      <c r="B109" s="36" t="s">
        <v>203</v>
      </c>
      <c r="C109" s="81">
        <f>243.27*1.04</f>
        <v>253.00080000000003</v>
      </c>
      <c r="D109" s="79">
        <v>15.2</v>
      </c>
      <c r="E109" s="79">
        <v>15.2</v>
      </c>
      <c r="F109" s="75">
        <f t="shared" si="14"/>
        <v>3845.6121600000001</v>
      </c>
      <c r="G109" s="75">
        <v>100</v>
      </c>
      <c r="H109" s="75">
        <f t="shared" si="15"/>
        <v>3945.6121600000001</v>
      </c>
    </row>
    <row r="110" spans="1:8" ht="27.95" customHeight="1" x14ac:dyDescent="0.25">
      <c r="A110" s="30">
        <f t="shared" si="16"/>
        <v>85</v>
      </c>
      <c r="B110" s="36" t="s">
        <v>205</v>
      </c>
      <c r="C110" s="81">
        <v>253</v>
      </c>
      <c r="D110" s="79">
        <v>15.2</v>
      </c>
      <c r="E110" s="79">
        <v>15.2</v>
      </c>
      <c r="F110" s="75">
        <f t="shared" si="14"/>
        <v>3845.6</v>
      </c>
      <c r="G110" s="75">
        <v>100</v>
      </c>
      <c r="H110" s="75">
        <f t="shared" si="15"/>
        <v>3945.6</v>
      </c>
    </row>
    <row r="111" spans="1:8" ht="27.95" customHeight="1" x14ac:dyDescent="0.25">
      <c r="A111" s="30">
        <f t="shared" si="16"/>
        <v>86</v>
      </c>
      <c r="B111" s="36" t="s">
        <v>207</v>
      </c>
      <c r="C111" s="81">
        <v>253</v>
      </c>
      <c r="D111" s="79">
        <v>15.2</v>
      </c>
      <c r="E111" s="79">
        <v>15.2</v>
      </c>
      <c r="F111" s="75">
        <f t="shared" si="14"/>
        <v>3845.6</v>
      </c>
      <c r="G111" s="75">
        <v>100</v>
      </c>
      <c r="H111" s="75">
        <f t="shared" si="15"/>
        <v>3945.6</v>
      </c>
    </row>
    <row r="112" spans="1:8" ht="27.95" customHeight="1" x14ac:dyDescent="0.25">
      <c r="A112" s="30">
        <f t="shared" si="16"/>
        <v>87</v>
      </c>
      <c r="B112" s="43" t="s">
        <v>209</v>
      </c>
      <c r="C112" s="81">
        <f>338.66*1.04</f>
        <v>352.20640000000003</v>
      </c>
      <c r="D112" s="79">
        <v>15.2</v>
      </c>
      <c r="E112" s="79">
        <v>15.2</v>
      </c>
      <c r="F112" s="75">
        <f t="shared" si="14"/>
        <v>5353.5372800000005</v>
      </c>
      <c r="G112" s="75">
        <v>100</v>
      </c>
      <c r="H112" s="75">
        <f t="shared" si="15"/>
        <v>5453.5372800000005</v>
      </c>
    </row>
    <row r="113" spans="1:8" ht="27.95" customHeight="1" x14ac:dyDescent="0.25">
      <c r="A113" s="30">
        <f t="shared" si="16"/>
        <v>88</v>
      </c>
      <c r="B113" s="36" t="s">
        <v>211</v>
      </c>
      <c r="C113" s="81">
        <f>244.79*1.04</f>
        <v>254.58160000000001</v>
      </c>
      <c r="D113" s="79">
        <v>15.2</v>
      </c>
      <c r="E113" s="79">
        <v>15.2</v>
      </c>
      <c r="F113" s="75">
        <f t="shared" si="14"/>
        <v>3869.64032</v>
      </c>
      <c r="G113" s="75">
        <v>100</v>
      </c>
      <c r="H113" s="75">
        <f t="shared" si="15"/>
        <v>3969.64032</v>
      </c>
    </row>
    <row r="114" spans="1:8" ht="27.95" customHeight="1" x14ac:dyDescent="0.25">
      <c r="A114" s="30">
        <f>A113+1</f>
        <v>89</v>
      </c>
      <c r="B114" s="36" t="s">
        <v>213</v>
      </c>
      <c r="C114" s="81">
        <f>244.79*1.04</f>
        <v>254.58160000000001</v>
      </c>
      <c r="D114" s="79">
        <v>15.2</v>
      </c>
      <c r="E114" s="79">
        <v>15.2</v>
      </c>
      <c r="F114" s="75">
        <f t="shared" si="14"/>
        <v>3869.64032</v>
      </c>
      <c r="G114" s="75">
        <v>100</v>
      </c>
      <c r="H114" s="75">
        <f t="shared" si="15"/>
        <v>3969.64032</v>
      </c>
    </row>
    <row r="115" spans="1:8" ht="27.95" customHeight="1" x14ac:dyDescent="0.25">
      <c r="A115" s="30">
        <f>A114+1</f>
        <v>90</v>
      </c>
      <c r="B115" s="43" t="s">
        <v>215</v>
      </c>
      <c r="C115" s="81">
        <f>244.79*1.04</f>
        <v>254.58160000000001</v>
      </c>
      <c r="D115" s="79">
        <v>15.2</v>
      </c>
      <c r="E115" s="79">
        <v>15.2</v>
      </c>
      <c r="F115" s="75">
        <f t="shared" si="14"/>
        <v>3869.64032</v>
      </c>
      <c r="G115" s="75">
        <v>100</v>
      </c>
      <c r="H115" s="75">
        <f t="shared" si="15"/>
        <v>3969.64032</v>
      </c>
    </row>
    <row r="116" spans="1:8" ht="27.95" customHeight="1" x14ac:dyDescent="0.25">
      <c r="A116" s="30"/>
      <c r="B116" s="99" t="s">
        <v>216</v>
      </c>
      <c r="C116" s="81"/>
      <c r="D116" s="79"/>
      <c r="E116" s="79"/>
      <c r="F116" s="75"/>
      <c r="G116" s="75"/>
      <c r="H116" s="75"/>
    </row>
    <row r="117" spans="1:8" ht="21.75" customHeight="1" x14ac:dyDescent="0.3">
      <c r="A117" s="3">
        <f>A115+1</f>
        <v>91</v>
      </c>
      <c r="B117" s="82" t="s">
        <v>218</v>
      </c>
      <c r="C117" s="81">
        <v>410</v>
      </c>
      <c r="D117" s="79">
        <v>15.2</v>
      </c>
      <c r="E117" s="79">
        <v>15.2</v>
      </c>
      <c r="F117" s="75">
        <f t="shared" ref="F117:F134" si="18">C117*D117</f>
        <v>6232</v>
      </c>
      <c r="G117" s="75">
        <v>100</v>
      </c>
      <c r="H117" s="75">
        <f t="shared" ref="H117:H139" si="19">SUM(F117:G117)</f>
        <v>6332</v>
      </c>
    </row>
    <row r="118" spans="1:8" ht="27.95" customHeight="1" x14ac:dyDescent="0.25">
      <c r="A118" s="30">
        <f>A117+1</f>
        <v>92</v>
      </c>
      <c r="B118" s="36" t="s">
        <v>220</v>
      </c>
      <c r="C118" s="81">
        <f>400.07*1.04</f>
        <v>416.07280000000003</v>
      </c>
      <c r="D118" s="79">
        <v>15.2</v>
      </c>
      <c r="E118" s="79">
        <v>15.2</v>
      </c>
      <c r="F118" s="75">
        <f t="shared" si="18"/>
        <v>6324.30656</v>
      </c>
      <c r="G118" s="75">
        <v>100</v>
      </c>
      <c r="H118" s="75">
        <f t="shared" si="19"/>
        <v>6424.30656</v>
      </c>
    </row>
    <row r="119" spans="1:8" ht="27.95" customHeight="1" x14ac:dyDescent="0.25">
      <c r="A119" s="30">
        <f t="shared" si="16"/>
        <v>93</v>
      </c>
      <c r="B119" s="36" t="s">
        <v>222</v>
      </c>
      <c r="C119" s="81">
        <v>300</v>
      </c>
      <c r="D119" s="79">
        <v>15.2</v>
      </c>
      <c r="E119" s="79">
        <v>15.2</v>
      </c>
      <c r="F119" s="75">
        <f t="shared" si="18"/>
        <v>4560</v>
      </c>
      <c r="G119" s="75">
        <v>100</v>
      </c>
      <c r="H119" s="75">
        <f t="shared" si="19"/>
        <v>4660</v>
      </c>
    </row>
    <row r="120" spans="1:8" ht="27.95" customHeight="1" x14ac:dyDescent="0.25">
      <c r="A120" s="30">
        <f t="shared" si="16"/>
        <v>94</v>
      </c>
      <c r="B120" s="36" t="s">
        <v>224</v>
      </c>
      <c r="C120" s="81">
        <f>317.58*1.04</f>
        <v>330.28320000000002</v>
      </c>
      <c r="D120" s="79">
        <v>15.2</v>
      </c>
      <c r="E120" s="79">
        <v>15.2</v>
      </c>
      <c r="F120" s="75">
        <f t="shared" si="18"/>
        <v>5020.3046400000003</v>
      </c>
      <c r="G120" s="75">
        <v>100</v>
      </c>
      <c r="H120" s="75">
        <f t="shared" si="19"/>
        <v>5120.3046400000003</v>
      </c>
    </row>
    <row r="121" spans="1:8" ht="27.95" customHeight="1" x14ac:dyDescent="0.25">
      <c r="A121" s="30">
        <f t="shared" si="16"/>
        <v>95</v>
      </c>
      <c r="B121" s="36" t="s">
        <v>226</v>
      </c>
      <c r="C121" s="81">
        <v>300</v>
      </c>
      <c r="D121" s="79">
        <v>15.2</v>
      </c>
      <c r="E121" s="79">
        <v>14.2</v>
      </c>
      <c r="F121" s="75">
        <f t="shared" si="18"/>
        <v>4560</v>
      </c>
      <c r="G121" s="75">
        <v>100</v>
      </c>
      <c r="H121" s="75">
        <f t="shared" si="19"/>
        <v>4660</v>
      </c>
    </row>
    <row r="122" spans="1:8" ht="27.95" customHeight="1" x14ac:dyDescent="0.25">
      <c r="A122" s="30">
        <f t="shared" si="16"/>
        <v>96</v>
      </c>
      <c r="B122" s="36" t="s">
        <v>228</v>
      </c>
      <c r="C122" s="81">
        <v>300</v>
      </c>
      <c r="D122" s="79">
        <v>15.2</v>
      </c>
      <c r="E122" s="79">
        <v>15.2</v>
      </c>
      <c r="F122" s="75">
        <f t="shared" si="18"/>
        <v>4560</v>
      </c>
      <c r="G122" s="75">
        <v>100</v>
      </c>
      <c r="H122" s="75">
        <f t="shared" si="19"/>
        <v>4660</v>
      </c>
    </row>
    <row r="123" spans="1:8" ht="27.95" customHeight="1" x14ac:dyDescent="0.25">
      <c r="A123" s="30">
        <f t="shared" si="16"/>
        <v>97</v>
      </c>
      <c r="B123" s="36" t="s">
        <v>230</v>
      </c>
      <c r="C123" s="81">
        <v>300</v>
      </c>
      <c r="D123" s="79">
        <v>15.2</v>
      </c>
      <c r="E123" s="79">
        <v>15.2</v>
      </c>
      <c r="F123" s="75">
        <f t="shared" si="18"/>
        <v>4560</v>
      </c>
      <c r="G123" s="75">
        <v>100</v>
      </c>
      <c r="H123" s="75">
        <f t="shared" si="19"/>
        <v>4660</v>
      </c>
    </row>
    <row r="124" spans="1:8" ht="27.95" customHeight="1" x14ac:dyDescent="0.25">
      <c r="A124" s="30">
        <f t="shared" si="16"/>
        <v>98</v>
      </c>
      <c r="B124" s="36" t="s">
        <v>232</v>
      </c>
      <c r="C124" s="81">
        <v>300</v>
      </c>
      <c r="D124" s="79">
        <v>15.2</v>
      </c>
      <c r="E124" s="79">
        <v>15.2</v>
      </c>
      <c r="F124" s="75">
        <f t="shared" si="18"/>
        <v>4560</v>
      </c>
      <c r="G124" s="75">
        <v>100</v>
      </c>
      <c r="H124" s="75">
        <f t="shared" si="19"/>
        <v>4660</v>
      </c>
    </row>
    <row r="125" spans="1:8" ht="27.95" customHeight="1" x14ac:dyDescent="0.25">
      <c r="A125" s="30">
        <f t="shared" si="16"/>
        <v>99</v>
      </c>
      <c r="B125" s="36" t="s">
        <v>234</v>
      </c>
      <c r="C125" s="81">
        <v>300</v>
      </c>
      <c r="D125" s="30">
        <v>15.2</v>
      </c>
      <c r="E125" s="79">
        <v>15.2</v>
      </c>
      <c r="F125" s="75">
        <f t="shared" si="18"/>
        <v>4560</v>
      </c>
      <c r="G125" s="75">
        <v>100</v>
      </c>
      <c r="H125" s="75">
        <f t="shared" si="19"/>
        <v>4660</v>
      </c>
    </row>
    <row r="126" spans="1:8" ht="27.95" customHeight="1" x14ac:dyDescent="0.25">
      <c r="A126" s="30">
        <f t="shared" si="16"/>
        <v>100</v>
      </c>
      <c r="B126" s="36" t="s">
        <v>236</v>
      </c>
      <c r="C126" s="81">
        <v>300</v>
      </c>
      <c r="D126" s="79">
        <v>15.2</v>
      </c>
      <c r="E126" s="79">
        <v>15.2</v>
      </c>
      <c r="F126" s="75">
        <f t="shared" si="18"/>
        <v>4560</v>
      </c>
      <c r="G126" s="75">
        <v>100</v>
      </c>
      <c r="H126" s="75">
        <f t="shared" si="19"/>
        <v>4660</v>
      </c>
    </row>
    <row r="127" spans="1:8" ht="27.95" customHeight="1" x14ac:dyDescent="0.25">
      <c r="A127" s="30">
        <f t="shared" si="16"/>
        <v>101</v>
      </c>
      <c r="B127" s="36" t="s">
        <v>238</v>
      </c>
      <c r="C127" s="81">
        <v>280</v>
      </c>
      <c r="D127" s="79">
        <v>15.2</v>
      </c>
      <c r="E127" s="79">
        <v>15.2</v>
      </c>
      <c r="F127" s="75">
        <f t="shared" si="18"/>
        <v>4256</v>
      </c>
      <c r="G127" s="75">
        <v>100</v>
      </c>
      <c r="H127" s="75">
        <f t="shared" si="19"/>
        <v>4356</v>
      </c>
    </row>
    <row r="128" spans="1:8" ht="27.95" customHeight="1" x14ac:dyDescent="0.25">
      <c r="A128" s="30">
        <f t="shared" si="16"/>
        <v>102</v>
      </c>
      <c r="B128" s="36" t="s">
        <v>240</v>
      </c>
      <c r="C128" s="81">
        <v>280</v>
      </c>
      <c r="D128" s="79">
        <v>15.2</v>
      </c>
      <c r="E128" s="79">
        <v>15.2</v>
      </c>
      <c r="F128" s="75">
        <f t="shared" si="18"/>
        <v>4256</v>
      </c>
      <c r="G128" s="75">
        <v>100</v>
      </c>
      <c r="H128" s="75">
        <f t="shared" si="19"/>
        <v>4356</v>
      </c>
    </row>
    <row r="129" spans="1:8" ht="27.95" customHeight="1" x14ac:dyDescent="0.25">
      <c r="A129" s="30">
        <f t="shared" si="16"/>
        <v>103</v>
      </c>
      <c r="B129" s="36" t="s">
        <v>242</v>
      </c>
      <c r="C129" s="81">
        <f>280</f>
        <v>280</v>
      </c>
      <c r="D129" s="79">
        <v>15.2</v>
      </c>
      <c r="E129" s="79">
        <v>15.2</v>
      </c>
      <c r="F129" s="75">
        <f t="shared" si="18"/>
        <v>4256</v>
      </c>
      <c r="G129" s="75">
        <v>100</v>
      </c>
      <c r="H129" s="75">
        <f t="shared" si="19"/>
        <v>4356</v>
      </c>
    </row>
    <row r="130" spans="1:8" ht="27.95" customHeight="1" x14ac:dyDescent="0.25">
      <c r="A130" s="30">
        <f t="shared" si="16"/>
        <v>104</v>
      </c>
      <c r="B130" s="36" t="s">
        <v>244</v>
      </c>
      <c r="C130" s="81">
        <v>280</v>
      </c>
      <c r="D130" s="79">
        <v>15.2</v>
      </c>
      <c r="E130" s="79">
        <v>15.2</v>
      </c>
      <c r="F130" s="75">
        <f t="shared" si="18"/>
        <v>4256</v>
      </c>
      <c r="G130" s="75">
        <v>100</v>
      </c>
      <c r="H130" s="75">
        <f t="shared" si="19"/>
        <v>4356</v>
      </c>
    </row>
    <row r="131" spans="1:8" ht="27.95" customHeight="1" x14ac:dyDescent="0.25">
      <c r="A131" s="30">
        <f t="shared" si="16"/>
        <v>105</v>
      </c>
      <c r="B131" s="36" t="s">
        <v>246</v>
      </c>
      <c r="C131" s="81">
        <f>280</f>
        <v>280</v>
      </c>
      <c r="D131" s="79">
        <v>15.2</v>
      </c>
      <c r="E131" s="79">
        <v>15.2</v>
      </c>
      <c r="F131" s="75">
        <f t="shared" si="18"/>
        <v>4256</v>
      </c>
      <c r="G131" s="75">
        <v>100</v>
      </c>
      <c r="H131" s="75">
        <f t="shared" si="19"/>
        <v>4356</v>
      </c>
    </row>
    <row r="132" spans="1:8" ht="27.95" customHeight="1" x14ac:dyDescent="0.25">
      <c r="A132" s="30">
        <f t="shared" si="16"/>
        <v>106</v>
      </c>
      <c r="B132" s="36" t="s">
        <v>248</v>
      </c>
      <c r="C132" s="81">
        <v>280</v>
      </c>
      <c r="D132" s="30">
        <v>15.2</v>
      </c>
      <c r="E132" s="79">
        <v>15.2</v>
      </c>
      <c r="F132" s="75">
        <f t="shared" si="18"/>
        <v>4256</v>
      </c>
      <c r="G132" s="75">
        <v>100</v>
      </c>
      <c r="H132" s="75">
        <f t="shared" si="19"/>
        <v>4356</v>
      </c>
    </row>
    <row r="133" spans="1:8" ht="27.95" customHeight="1" x14ac:dyDescent="0.25">
      <c r="A133" s="30">
        <f t="shared" si="16"/>
        <v>107</v>
      </c>
      <c r="B133" s="36" t="s">
        <v>250</v>
      </c>
      <c r="C133" s="81">
        <f>245.93*1.04</f>
        <v>255.7672</v>
      </c>
      <c r="D133" s="79">
        <v>15.2</v>
      </c>
      <c r="E133" s="79">
        <v>15.2</v>
      </c>
      <c r="F133" s="75">
        <f t="shared" si="18"/>
        <v>3887.6614399999999</v>
      </c>
      <c r="G133" s="75">
        <v>100</v>
      </c>
      <c r="H133" s="75">
        <f t="shared" si="19"/>
        <v>3987.6614399999999</v>
      </c>
    </row>
    <row r="134" spans="1:8" ht="27.95" customHeight="1" x14ac:dyDescent="0.25">
      <c r="A134" s="30">
        <f t="shared" si="16"/>
        <v>108</v>
      </c>
      <c r="B134" s="36" t="s">
        <v>252</v>
      </c>
      <c r="C134" s="81">
        <v>280</v>
      </c>
      <c r="D134" s="79">
        <v>15.2</v>
      </c>
      <c r="E134" s="79">
        <v>15.2</v>
      </c>
      <c r="F134" s="75">
        <f t="shared" si="18"/>
        <v>4256</v>
      </c>
      <c r="G134" s="75">
        <v>100</v>
      </c>
      <c r="H134" s="75">
        <f t="shared" si="19"/>
        <v>4356</v>
      </c>
    </row>
    <row r="135" spans="1:8" ht="27.95" customHeight="1" x14ac:dyDescent="0.25">
      <c r="A135" s="30">
        <f t="shared" si="16"/>
        <v>109</v>
      </c>
      <c r="B135" s="36" t="s">
        <v>254</v>
      </c>
      <c r="C135" s="81">
        <v>280</v>
      </c>
      <c r="D135" s="79">
        <v>15.2</v>
      </c>
      <c r="E135" s="79">
        <v>15.2</v>
      </c>
      <c r="F135" s="75">
        <f>C135*0</f>
        <v>0</v>
      </c>
      <c r="G135" s="75"/>
      <c r="H135" s="75">
        <f t="shared" si="19"/>
        <v>0</v>
      </c>
    </row>
    <row r="136" spans="1:8" ht="27.95" customHeight="1" x14ac:dyDescent="0.25">
      <c r="A136" s="30">
        <f t="shared" si="16"/>
        <v>110</v>
      </c>
      <c r="B136" s="43" t="s">
        <v>256</v>
      </c>
      <c r="C136" s="81">
        <v>280</v>
      </c>
      <c r="D136" s="79">
        <v>15.2</v>
      </c>
      <c r="E136" s="79">
        <v>11.2</v>
      </c>
      <c r="F136" s="75">
        <f>C136*D136</f>
        <v>4256</v>
      </c>
      <c r="G136" s="75">
        <v>100</v>
      </c>
      <c r="H136" s="75">
        <f t="shared" si="19"/>
        <v>4356</v>
      </c>
    </row>
    <row r="137" spans="1:8" ht="27.95" customHeight="1" x14ac:dyDescent="0.25">
      <c r="A137" s="30">
        <f t="shared" si="16"/>
        <v>111</v>
      </c>
      <c r="B137" s="36" t="s">
        <v>259</v>
      </c>
      <c r="C137" s="81">
        <v>280</v>
      </c>
      <c r="D137" s="79">
        <v>15.2</v>
      </c>
      <c r="E137" s="79">
        <v>15.2</v>
      </c>
      <c r="F137" s="75">
        <f>C137*D137</f>
        <v>4256</v>
      </c>
      <c r="G137" s="75">
        <v>100</v>
      </c>
      <c r="H137" s="75">
        <f t="shared" si="19"/>
        <v>4356</v>
      </c>
    </row>
    <row r="138" spans="1:8" ht="27.95" customHeight="1" x14ac:dyDescent="0.25">
      <c r="A138" s="30">
        <f t="shared" si="16"/>
        <v>112</v>
      </c>
      <c r="B138" s="36" t="s">
        <v>261</v>
      </c>
      <c r="C138" s="81">
        <v>280</v>
      </c>
      <c r="D138" s="79">
        <v>15.2</v>
      </c>
      <c r="E138" s="79">
        <v>15.2</v>
      </c>
      <c r="F138" s="75">
        <f>C138*D138</f>
        <v>4256</v>
      </c>
      <c r="G138" s="75">
        <v>100</v>
      </c>
      <c r="H138" s="75">
        <f t="shared" si="19"/>
        <v>4356</v>
      </c>
    </row>
    <row r="139" spans="1:8" ht="27.95" customHeight="1" x14ac:dyDescent="0.25">
      <c r="A139" s="30">
        <f t="shared" si="16"/>
        <v>113</v>
      </c>
      <c r="B139" s="36" t="s">
        <v>320</v>
      </c>
      <c r="C139" s="81">
        <f>252*1.04</f>
        <v>262.08</v>
      </c>
      <c r="D139" s="79">
        <v>15.2</v>
      </c>
      <c r="E139" s="79">
        <v>15.2</v>
      </c>
      <c r="F139" s="75">
        <f>C139*E139</f>
        <v>3983.6159999999995</v>
      </c>
      <c r="G139" s="75">
        <v>100</v>
      </c>
      <c r="H139" s="75">
        <f t="shared" si="19"/>
        <v>4083.6159999999995</v>
      </c>
    </row>
    <row r="140" spans="1:8" ht="27.95" customHeight="1" x14ac:dyDescent="0.25">
      <c r="A140" s="30"/>
      <c r="B140" s="101" t="s">
        <v>262</v>
      </c>
      <c r="C140" s="81"/>
      <c r="D140" s="79"/>
      <c r="E140" s="79"/>
      <c r="F140" s="75"/>
      <c r="G140" s="75"/>
      <c r="H140" s="75"/>
    </row>
    <row r="141" spans="1:8" ht="27" customHeight="1" x14ac:dyDescent="0.25">
      <c r="A141" s="30">
        <f>A139+1</f>
        <v>114</v>
      </c>
      <c r="B141" s="36" t="s">
        <v>264</v>
      </c>
      <c r="C141" s="81">
        <v>410</v>
      </c>
      <c r="D141" s="79">
        <v>15.2</v>
      </c>
      <c r="E141" s="79">
        <v>15.2</v>
      </c>
      <c r="F141" s="75">
        <f t="shared" ref="F141:F151" si="20">C141*D141</f>
        <v>6232</v>
      </c>
      <c r="G141" s="75">
        <v>100</v>
      </c>
      <c r="H141" s="75">
        <f t="shared" ref="H141:H151" si="21">SUM(F141:G141)</f>
        <v>6332</v>
      </c>
    </row>
    <row r="142" spans="1:8" ht="27.95" customHeight="1" x14ac:dyDescent="0.25">
      <c r="A142" s="30">
        <f t="shared" si="16"/>
        <v>115</v>
      </c>
      <c r="B142" s="36" t="s">
        <v>266</v>
      </c>
      <c r="C142" s="81">
        <f>317.58*1.04</f>
        <v>330.28320000000002</v>
      </c>
      <c r="D142" s="79">
        <v>15.2</v>
      </c>
      <c r="E142" s="79">
        <v>15.2</v>
      </c>
      <c r="F142" s="75">
        <f t="shared" si="20"/>
        <v>5020.3046400000003</v>
      </c>
      <c r="G142" s="75">
        <v>100</v>
      </c>
      <c r="H142" s="75">
        <f t="shared" si="21"/>
        <v>5120.3046400000003</v>
      </c>
    </row>
    <row r="143" spans="1:8" ht="27.95" customHeight="1" x14ac:dyDescent="0.25">
      <c r="A143" s="30">
        <f t="shared" si="16"/>
        <v>116</v>
      </c>
      <c r="B143" s="43" t="s">
        <v>257</v>
      </c>
      <c r="C143" s="81">
        <f>251.87*1.04</f>
        <v>261.94479999999999</v>
      </c>
      <c r="D143" s="79">
        <v>15.2</v>
      </c>
      <c r="E143" s="79">
        <v>15.2</v>
      </c>
      <c r="F143" s="75">
        <f t="shared" si="20"/>
        <v>3981.5609599999998</v>
      </c>
      <c r="G143" s="75">
        <v>100</v>
      </c>
      <c r="H143" s="75">
        <f t="shared" si="21"/>
        <v>4081.5609599999998</v>
      </c>
    </row>
    <row r="144" spans="1:8" ht="27.95" customHeight="1" x14ac:dyDescent="0.25">
      <c r="A144" s="30">
        <f t="shared" si="16"/>
        <v>117</v>
      </c>
      <c r="B144" s="36" t="s">
        <v>268</v>
      </c>
      <c r="C144" s="81">
        <f>335.13*1.04</f>
        <v>348.53520000000003</v>
      </c>
      <c r="D144" s="79">
        <v>15.2</v>
      </c>
      <c r="E144" s="79">
        <v>15.2</v>
      </c>
      <c r="F144" s="75">
        <f t="shared" si="20"/>
        <v>5297.7350400000005</v>
      </c>
      <c r="G144" s="75">
        <v>100</v>
      </c>
      <c r="H144" s="75">
        <f t="shared" si="21"/>
        <v>5397.7350400000005</v>
      </c>
    </row>
    <row r="145" spans="1:10" ht="27.95" customHeight="1" x14ac:dyDescent="0.25">
      <c r="A145" s="30">
        <f t="shared" si="16"/>
        <v>118</v>
      </c>
      <c r="B145" s="36" t="s">
        <v>270</v>
      </c>
      <c r="C145" s="81">
        <f>335.13*1.04</f>
        <v>348.53520000000003</v>
      </c>
      <c r="D145" s="79">
        <v>15.2</v>
      </c>
      <c r="E145" s="79">
        <v>15.2</v>
      </c>
      <c r="F145" s="75">
        <f t="shared" si="20"/>
        <v>5297.7350400000005</v>
      </c>
      <c r="G145" s="75">
        <v>100</v>
      </c>
      <c r="H145" s="75">
        <f t="shared" si="21"/>
        <v>5397.7350400000005</v>
      </c>
    </row>
    <row r="146" spans="1:10" ht="27.95" customHeight="1" x14ac:dyDescent="0.25">
      <c r="A146" s="30">
        <f t="shared" si="16"/>
        <v>119</v>
      </c>
      <c r="B146" s="43" t="s">
        <v>272</v>
      </c>
      <c r="C146" s="81">
        <f>335.13*1.04</f>
        <v>348.53520000000003</v>
      </c>
      <c r="D146" s="67">
        <v>15.2</v>
      </c>
      <c r="E146" s="79">
        <v>15.2</v>
      </c>
      <c r="F146" s="75">
        <f t="shared" si="20"/>
        <v>5297.7350400000005</v>
      </c>
      <c r="G146" s="75">
        <v>100</v>
      </c>
      <c r="H146" s="75">
        <f t="shared" si="21"/>
        <v>5397.7350400000005</v>
      </c>
    </row>
    <row r="147" spans="1:10" ht="27.95" customHeight="1" x14ac:dyDescent="0.25">
      <c r="A147" s="30">
        <f t="shared" si="16"/>
        <v>120</v>
      </c>
      <c r="B147" s="43" t="s">
        <v>274</v>
      </c>
      <c r="C147" s="81">
        <f>301.93*1.04</f>
        <v>314.00720000000001</v>
      </c>
      <c r="D147" s="67">
        <v>15.2</v>
      </c>
      <c r="E147" s="79">
        <v>15.2</v>
      </c>
      <c r="F147" s="75">
        <f t="shared" si="20"/>
        <v>4772.9094400000004</v>
      </c>
      <c r="G147" s="75">
        <v>100</v>
      </c>
      <c r="H147" s="75">
        <f t="shared" si="21"/>
        <v>4872.9094400000004</v>
      </c>
    </row>
    <row r="148" spans="1:10" ht="27.95" customHeight="1" x14ac:dyDescent="0.25">
      <c r="A148" s="30">
        <f t="shared" si="16"/>
        <v>121</v>
      </c>
      <c r="B148" s="36" t="s">
        <v>276</v>
      </c>
      <c r="C148" s="81">
        <f>261.98*1.04</f>
        <v>272.45920000000001</v>
      </c>
      <c r="D148" s="79">
        <v>15.2</v>
      </c>
      <c r="E148" s="79">
        <v>15.2</v>
      </c>
      <c r="F148" s="75">
        <f t="shared" si="20"/>
        <v>4141.3798399999996</v>
      </c>
      <c r="G148" s="75">
        <v>100</v>
      </c>
      <c r="H148" s="75">
        <f t="shared" si="21"/>
        <v>4241.3798399999996</v>
      </c>
    </row>
    <row r="149" spans="1:10" ht="27.95" customHeight="1" x14ac:dyDescent="0.25">
      <c r="A149" s="30">
        <f t="shared" si="16"/>
        <v>122</v>
      </c>
      <c r="B149" s="43" t="s">
        <v>278</v>
      </c>
      <c r="C149" s="81">
        <f>261.98*1.04</f>
        <v>272.45920000000001</v>
      </c>
      <c r="D149" s="79">
        <v>15.2</v>
      </c>
      <c r="E149" s="79">
        <v>15.2</v>
      </c>
      <c r="F149" s="66">
        <f t="shared" si="20"/>
        <v>4141.3798399999996</v>
      </c>
      <c r="G149" s="75">
        <v>100</v>
      </c>
      <c r="H149" s="75">
        <f t="shared" si="21"/>
        <v>4241.3798399999996</v>
      </c>
    </row>
    <row r="150" spans="1:10" ht="27.95" customHeight="1" x14ac:dyDescent="0.25">
      <c r="A150" s="30">
        <f t="shared" si="16"/>
        <v>123</v>
      </c>
      <c r="B150" s="43" t="s">
        <v>322</v>
      </c>
      <c r="C150" s="81">
        <v>237.12</v>
      </c>
      <c r="D150" s="79">
        <v>15.2</v>
      </c>
      <c r="E150" s="79">
        <v>15.2</v>
      </c>
      <c r="F150" s="66">
        <f t="shared" si="20"/>
        <v>3604.2239999999997</v>
      </c>
      <c r="G150" s="75">
        <v>100</v>
      </c>
      <c r="H150" s="75">
        <f t="shared" si="21"/>
        <v>3704.2239999999997</v>
      </c>
    </row>
    <row r="151" spans="1:10" ht="27.95" customHeight="1" x14ac:dyDescent="0.25">
      <c r="A151" s="30">
        <f t="shared" si="16"/>
        <v>124</v>
      </c>
      <c r="B151" s="43" t="s">
        <v>323</v>
      </c>
      <c r="C151" s="81">
        <v>314.08</v>
      </c>
      <c r="D151" s="79">
        <v>15.2</v>
      </c>
      <c r="E151" s="79">
        <v>15.2</v>
      </c>
      <c r="F151" s="66">
        <f t="shared" si="20"/>
        <v>4774.0159999999996</v>
      </c>
      <c r="G151" s="75">
        <v>100</v>
      </c>
      <c r="H151" s="75">
        <f t="shared" si="21"/>
        <v>4874.0159999999996</v>
      </c>
    </row>
    <row r="152" spans="1:10" ht="27.95" customHeight="1" x14ac:dyDescent="0.25">
      <c r="A152" s="30"/>
      <c r="B152" s="99" t="s">
        <v>279</v>
      </c>
      <c r="C152" s="81"/>
      <c r="D152" s="79"/>
      <c r="E152" s="79"/>
      <c r="F152" s="75"/>
      <c r="G152" s="75"/>
      <c r="H152" s="75"/>
    </row>
    <row r="153" spans="1:10" ht="27.95" customHeight="1" x14ac:dyDescent="0.25">
      <c r="A153" s="30">
        <f>A151+1</f>
        <v>125</v>
      </c>
      <c r="B153" s="48" t="s">
        <v>285</v>
      </c>
      <c r="C153" s="81">
        <f>400*1.04</f>
        <v>416</v>
      </c>
      <c r="D153" s="30">
        <v>15.2</v>
      </c>
      <c r="E153" s="79">
        <v>15.2</v>
      </c>
      <c r="F153" s="75">
        <f>C153*D153</f>
        <v>6323.2</v>
      </c>
      <c r="G153" s="75">
        <v>100</v>
      </c>
      <c r="H153" s="75">
        <f>SUM(F153:G153)</f>
        <v>6423.2</v>
      </c>
    </row>
    <row r="154" spans="1:10" ht="27.95" customHeight="1" x14ac:dyDescent="0.25">
      <c r="A154" s="30">
        <v>126</v>
      </c>
      <c r="B154" s="36" t="s">
        <v>281</v>
      </c>
      <c r="C154" s="81">
        <v>410</v>
      </c>
      <c r="D154" s="79">
        <v>15.2</v>
      </c>
      <c r="E154" s="79">
        <v>15.2</v>
      </c>
      <c r="F154" s="75">
        <f>C154*D154</f>
        <v>6232</v>
      </c>
      <c r="G154" s="75">
        <v>100</v>
      </c>
      <c r="H154" s="75">
        <f>SUM(F154:G154)</f>
        <v>6332</v>
      </c>
    </row>
    <row r="155" spans="1:10" ht="27.95" customHeight="1" x14ac:dyDescent="0.25">
      <c r="A155" s="30">
        <f>A154+1</f>
        <v>127</v>
      </c>
      <c r="B155" s="36" t="s">
        <v>64</v>
      </c>
      <c r="C155" s="81">
        <f>400*1.04</f>
        <v>416</v>
      </c>
      <c r="D155" s="79">
        <v>15.2</v>
      </c>
      <c r="E155" s="79">
        <v>15.2</v>
      </c>
      <c r="F155" s="75">
        <f>C155*D155</f>
        <v>6323.2</v>
      </c>
      <c r="G155" s="75">
        <v>100</v>
      </c>
      <c r="H155" s="75">
        <f>SUM(F155:G155)</f>
        <v>6423.2</v>
      </c>
      <c r="I155" s="46"/>
      <c r="J155" s="47"/>
    </row>
    <row r="156" spans="1:10" ht="27.95" customHeight="1" x14ac:dyDescent="0.25">
      <c r="A156" s="30">
        <f>A155+1</f>
        <v>128</v>
      </c>
      <c r="B156" s="36" t="s">
        <v>82</v>
      </c>
      <c r="C156" s="81">
        <f>400.07*1.04</f>
        <v>416.07280000000003</v>
      </c>
      <c r="D156" s="79">
        <v>15.2</v>
      </c>
      <c r="E156" s="79">
        <v>15.2</v>
      </c>
      <c r="F156" s="83">
        <f>C156*D156</f>
        <v>6324.30656</v>
      </c>
      <c r="G156" s="75">
        <v>100</v>
      </c>
      <c r="H156" s="75">
        <f>SUM(F156:G156)</f>
        <v>6424.30656</v>
      </c>
    </row>
    <row r="157" spans="1:10" ht="27.95" customHeight="1" x14ac:dyDescent="0.25">
      <c r="A157" s="30"/>
      <c r="B157" s="99" t="s">
        <v>286</v>
      </c>
      <c r="C157" s="81"/>
      <c r="D157" s="79"/>
      <c r="E157" s="79"/>
      <c r="F157" s="75"/>
      <c r="G157" s="75"/>
      <c r="H157" s="75"/>
    </row>
    <row r="158" spans="1:10" ht="27.95" customHeight="1" x14ac:dyDescent="0.25">
      <c r="A158" s="30">
        <f>A156+1</f>
        <v>129</v>
      </c>
      <c r="B158" s="36" t="s">
        <v>288</v>
      </c>
      <c r="C158" s="81">
        <f>383.88*1.04</f>
        <v>399.23520000000002</v>
      </c>
      <c r="D158" s="79">
        <v>15.2</v>
      </c>
      <c r="E158" s="79">
        <v>15.2</v>
      </c>
      <c r="F158" s="75">
        <f>C158*D158</f>
        <v>6068.3750399999999</v>
      </c>
      <c r="G158" s="75">
        <v>100</v>
      </c>
      <c r="H158" s="75">
        <f>SUM(F158:G158)</f>
        <v>6168.3750399999999</v>
      </c>
    </row>
    <row r="159" spans="1:10" ht="27.95" customHeight="1" x14ac:dyDescent="0.25">
      <c r="A159" s="30">
        <f>A158+1</f>
        <v>130</v>
      </c>
      <c r="B159" s="36" t="s">
        <v>290</v>
      </c>
      <c r="C159" s="81">
        <f>263.16*1.04</f>
        <v>273.68640000000005</v>
      </c>
      <c r="D159" s="79">
        <v>15.2</v>
      </c>
      <c r="E159" s="79">
        <v>15.2</v>
      </c>
      <c r="F159" s="75">
        <f>C159*D159</f>
        <v>4160.0332800000006</v>
      </c>
      <c r="G159" s="75">
        <v>100</v>
      </c>
      <c r="H159" s="75">
        <f>SUM(F159:G159)</f>
        <v>4260.0332800000006</v>
      </c>
    </row>
    <row r="160" spans="1:10" ht="27.95" customHeight="1" x14ac:dyDescent="0.25">
      <c r="A160" s="30">
        <f>A159+1</f>
        <v>131</v>
      </c>
      <c r="B160" s="43" t="s">
        <v>292</v>
      </c>
      <c r="C160" s="81">
        <f>174.49*1.04</f>
        <v>181.46960000000001</v>
      </c>
      <c r="D160" s="79">
        <v>15.2</v>
      </c>
      <c r="E160" s="79">
        <v>15.2</v>
      </c>
      <c r="F160" s="75">
        <f>C160*D160</f>
        <v>2758.3379199999999</v>
      </c>
      <c r="G160" s="75">
        <v>100</v>
      </c>
      <c r="H160" s="75">
        <f>SUM(F160:G160)</f>
        <v>2858.3379199999999</v>
      </c>
    </row>
    <row r="161" spans="1:20" ht="27.95" customHeight="1" x14ac:dyDescent="0.25">
      <c r="A161" s="30"/>
      <c r="B161" s="100" t="s">
        <v>293</v>
      </c>
      <c r="C161" s="81"/>
      <c r="D161" s="79"/>
      <c r="E161" s="79"/>
      <c r="F161" s="75"/>
      <c r="G161" s="75"/>
      <c r="H161" s="75"/>
    </row>
    <row r="162" spans="1:20" ht="27.95" customHeight="1" x14ac:dyDescent="0.25">
      <c r="A162" s="30">
        <f>A160+1</f>
        <v>132</v>
      </c>
      <c r="B162" s="43" t="s">
        <v>295</v>
      </c>
      <c r="C162" s="81">
        <v>388</v>
      </c>
      <c r="D162" s="79">
        <v>15.2</v>
      </c>
      <c r="E162" s="79">
        <v>15.2</v>
      </c>
      <c r="F162" s="75">
        <f>C162*D162</f>
        <v>5897.5999999999995</v>
      </c>
      <c r="G162" s="75">
        <v>100</v>
      </c>
      <c r="H162" s="75">
        <f>SUM(F162:G162)</f>
        <v>5997.5999999999995</v>
      </c>
    </row>
    <row r="163" spans="1:20" ht="27.95" customHeight="1" x14ac:dyDescent="0.25">
      <c r="A163" s="30"/>
      <c r="B163" s="100" t="s">
        <v>296</v>
      </c>
      <c r="C163" s="81"/>
      <c r="D163" s="79"/>
      <c r="E163" s="79"/>
      <c r="F163" s="75"/>
      <c r="G163" s="75"/>
      <c r="H163" s="75"/>
    </row>
    <row r="164" spans="1:20" ht="27.95" customHeight="1" x14ac:dyDescent="0.25">
      <c r="A164" s="30">
        <f>A162+1</f>
        <v>133</v>
      </c>
      <c r="B164" s="43" t="s">
        <v>297</v>
      </c>
      <c r="C164" s="81">
        <v>388</v>
      </c>
      <c r="D164" s="79">
        <v>15.2</v>
      </c>
      <c r="E164" s="79">
        <v>15.2</v>
      </c>
      <c r="F164" s="75">
        <f>C164*D164</f>
        <v>5897.5999999999995</v>
      </c>
      <c r="G164" s="75">
        <v>100</v>
      </c>
      <c r="H164" s="75">
        <f>SUM(F164:G164)</f>
        <v>5997.5999999999995</v>
      </c>
    </row>
    <row r="165" spans="1:20" ht="21.75" customHeight="1" x14ac:dyDescent="0.3">
      <c r="A165" s="65"/>
      <c r="B165" s="102" t="s">
        <v>313</v>
      </c>
      <c r="C165" s="81"/>
      <c r="D165" s="79"/>
      <c r="E165" s="79"/>
      <c r="F165" s="75"/>
      <c r="G165" s="75"/>
      <c r="H165" s="75"/>
    </row>
    <row r="166" spans="1:20" ht="21.75" customHeight="1" x14ac:dyDescent="0.3">
      <c r="A166" s="65">
        <f>A164+1</f>
        <v>134</v>
      </c>
      <c r="B166" s="1" t="s">
        <v>315</v>
      </c>
      <c r="C166" s="81">
        <v>410</v>
      </c>
      <c r="D166" s="79">
        <v>15.2</v>
      </c>
      <c r="E166" s="79">
        <v>15.2</v>
      </c>
      <c r="F166" s="75">
        <f>C166*E166</f>
        <v>6232</v>
      </c>
      <c r="G166" s="75">
        <v>100</v>
      </c>
      <c r="H166" s="75">
        <f>SUM(F166:G166)</f>
        <v>6332</v>
      </c>
    </row>
    <row r="167" spans="1:20" ht="27.95" customHeight="1" x14ac:dyDescent="0.25">
      <c r="A167" s="22"/>
      <c r="B167" s="1"/>
      <c r="C167" s="66"/>
      <c r="D167" s="67"/>
    </row>
    <row r="168" spans="1:20" ht="27.95" customHeight="1" x14ac:dyDescent="0.25">
      <c r="A168" s="30"/>
      <c r="B168" s="1"/>
      <c r="C168" s="81"/>
      <c r="D168" s="67"/>
      <c r="E168" s="67"/>
      <c r="F168" s="66" t="s">
        <v>0</v>
      </c>
      <c r="G168" s="66"/>
      <c r="H168" s="75"/>
      <c r="I168" s="83"/>
      <c r="J168" s="75"/>
      <c r="K168" s="75"/>
      <c r="L168" s="75"/>
      <c r="M168" s="75"/>
      <c r="N168" s="75"/>
      <c r="O168" s="75"/>
      <c r="P168" s="75"/>
      <c r="Q168" s="75"/>
      <c r="R168" s="46"/>
      <c r="S168" s="46"/>
      <c r="T168" s="86"/>
    </row>
    <row r="169" spans="1:20" ht="17.25" customHeight="1" x14ac:dyDescent="0.25">
      <c r="A169" s="30"/>
      <c r="B169" s="43"/>
      <c r="C169" s="81"/>
      <c r="D169" s="67"/>
      <c r="E169" s="67"/>
      <c r="F169" s="66"/>
      <c r="G169" s="66"/>
      <c r="H169" s="75"/>
      <c r="I169" s="83"/>
      <c r="J169" s="75"/>
      <c r="K169" s="75"/>
      <c r="L169" s="75"/>
      <c r="M169" s="75"/>
      <c r="N169" s="75"/>
      <c r="O169" s="75"/>
      <c r="P169" s="75"/>
      <c r="Q169" s="75"/>
      <c r="R169" s="46"/>
      <c r="S169" s="46"/>
      <c r="T169" s="86" t="s">
        <v>0</v>
      </c>
    </row>
    <row r="170" spans="1:20" ht="18" customHeight="1" x14ac:dyDescent="0.25">
      <c r="A170" s="89"/>
      <c r="B170" s="89"/>
      <c r="C170" s="89"/>
      <c r="D170" s="89"/>
      <c r="E170" s="90"/>
      <c r="F170" s="90"/>
      <c r="G170" s="90"/>
    </row>
    <row r="171" spans="1:20" ht="17.25" x14ac:dyDescent="0.25">
      <c r="A171" s="48"/>
      <c r="B171" s="48"/>
      <c r="C171" s="48"/>
      <c r="D171" s="48"/>
      <c r="E171" s="48"/>
      <c r="F171" s="48"/>
      <c r="G171" s="72"/>
    </row>
    <row r="172" spans="1:20" ht="17.25" x14ac:dyDescent="0.25">
      <c r="A172" s="48"/>
      <c r="B172" s="48"/>
      <c r="C172" s="48"/>
      <c r="D172" s="48"/>
      <c r="E172" s="48"/>
      <c r="F172" s="48"/>
      <c r="G172" s="48"/>
    </row>
    <row r="173" spans="1:20" ht="17.25" x14ac:dyDescent="0.25">
      <c r="A173" s="48"/>
      <c r="B173" s="48"/>
      <c r="C173" s="48"/>
      <c r="D173" s="48"/>
      <c r="E173" s="75"/>
      <c r="F173" s="48"/>
      <c r="G173" s="48"/>
    </row>
    <row r="174" spans="1:20" ht="17.25" x14ac:dyDescent="0.3">
      <c r="A174" s="39"/>
      <c r="B174" s="39"/>
      <c r="C174" s="39"/>
      <c r="D174" s="39"/>
      <c r="E174" s="39"/>
      <c r="F174" s="39"/>
      <c r="G174" s="39"/>
    </row>
    <row r="175" spans="1:20" x14ac:dyDescent="0.25">
      <c r="B175" s="1"/>
    </row>
    <row r="176" spans="1:20" x14ac:dyDescent="0.25">
      <c r="B176" s="1"/>
    </row>
    <row r="177" spans="2:5" x14ac:dyDescent="0.25">
      <c r="B177" s="1"/>
    </row>
    <row r="178" spans="2:5" x14ac:dyDescent="0.25">
      <c r="B178" s="1"/>
    </row>
    <row r="179" spans="2:5" x14ac:dyDescent="0.25">
      <c r="B179" s="1"/>
    </row>
    <row r="180" spans="2:5" x14ac:dyDescent="0.25">
      <c r="B180" s="1"/>
    </row>
    <row r="181" spans="2:5" x14ac:dyDescent="0.25">
      <c r="B181" s="1"/>
    </row>
    <row r="182" spans="2:5" x14ac:dyDescent="0.25">
      <c r="B182" s="1"/>
    </row>
    <row r="183" spans="2:5" x14ac:dyDescent="0.25">
      <c r="B183" s="1"/>
    </row>
    <row r="184" spans="2:5" x14ac:dyDescent="0.25">
      <c r="B184" s="1"/>
    </row>
    <row r="185" spans="2:5" x14ac:dyDescent="0.25">
      <c r="B185" s="1"/>
    </row>
    <row r="186" spans="2:5" x14ac:dyDescent="0.25">
      <c r="B186" s="1"/>
    </row>
    <row r="187" spans="2:5" x14ac:dyDescent="0.25">
      <c r="B187" s="1"/>
    </row>
    <row r="188" spans="2:5" x14ac:dyDescent="0.25">
      <c r="B188" s="1"/>
    </row>
    <row r="189" spans="2:5" x14ac:dyDescent="0.25">
      <c r="B189" s="1"/>
      <c r="E189" s="1" t="s">
        <v>5</v>
      </c>
    </row>
    <row r="190" spans="2:5" x14ac:dyDescent="0.25">
      <c r="B190" s="1"/>
    </row>
    <row r="191" spans="2:5" x14ac:dyDescent="0.25">
      <c r="B191" s="1"/>
    </row>
    <row r="192" spans="2:5" x14ac:dyDescent="0.25">
      <c r="B192" s="1"/>
    </row>
    <row r="193" spans="2:6" x14ac:dyDescent="0.25">
      <c r="B193" s="1"/>
    </row>
    <row r="194" spans="2:6" x14ac:dyDescent="0.25">
      <c r="B194" s="1"/>
    </row>
    <row r="195" spans="2:6" x14ac:dyDescent="0.25">
      <c r="B195" s="1"/>
    </row>
    <row r="196" spans="2:6" x14ac:dyDescent="0.25">
      <c r="B196" s="1"/>
    </row>
    <row r="197" spans="2:6" x14ac:dyDescent="0.25">
      <c r="B197" s="1"/>
      <c r="F197" s="1" t="s">
        <v>0</v>
      </c>
    </row>
    <row r="198" spans="2:6" x14ac:dyDescent="0.25">
      <c r="B198" s="1"/>
    </row>
    <row r="199" spans="2:6" x14ac:dyDescent="0.25">
      <c r="B199" s="1"/>
    </row>
    <row r="200" spans="2:6" x14ac:dyDescent="0.25">
      <c r="B200" s="1"/>
    </row>
    <row r="201" spans="2:6" x14ac:dyDescent="0.25">
      <c r="B201" s="1"/>
      <c r="E201" s="1" t="s">
        <v>0</v>
      </c>
    </row>
    <row r="202" spans="2:6" x14ac:dyDescent="0.25">
      <c r="B202" s="1"/>
    </row>
    <row r="203" spans="2:6" x14ac:dyDescent="0.25">
      <c r="B203" s="1"/>
    </row>
    <row r="212" spans="2:2" x14ac:dyDescent="0.25">
      <c r="B212" s="2" t="s">
        <v>0</v>
      </c>
    </row>
  </sheetData>
  <sheetProtection algorithmName="SHA-512" hashValue="t2fMWv2WPfp8tyhSGHP+N5oVKMl3fzN5ok/pnUbSLTRrjpvnFZ2rGUX5F2Sxhq6D1SCbaRPzZwtLFYpjHxbWNA==" saltValue="1EL+hhySvzjxBUU/1SNdFA==" spinCount="100000" sheet="1" objects="1" scenarios="1"/>
  <mergeCells count="10">
    <mergeCell ref="A7:A9"/>
    <mergeCell ref="B7:B9"/>
    <mergeCell ref="C7:C9"/>
    <mergeCell ref="H7:H9"/>
    <mergeCell ref="C2:R2"/>
    <mergeCell ref="C6:F6"/>
    <mergeCell ref="D7:D9"/>
    <mergeCell ref="E7:E9"/>
    <mergeCell ref="F7:F9"/>
    <mergeCell ref="G7:G8"/>
  </mergeCells>
  <pageMargins left="0.70866141732283461" right="0.70866141732283461" top="0.74803149606299213" bottom="0.74803149606299213" header="0.31496062992125984" footer="0.31496062992125984"/>
  <pageSetup paperSize="129" scale="76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BEDE0-4A02-4998-BD34-F2FC7C86707C}">
  <sheetPr>
    <pageSetUpPr fitToPage="1"/>
  </sheetPr>
  <dimension ref="A1:R212"/>
  <sheetViews>
    <sheetView topLeftCell="A160" workbookViewId="0">
      <selection activeCell="H175" sqref="H175"/>
    </sheetView>
  </sheetViews>
  <sheetFormatPr baseColWidth="10" defaultColWidth="12.7109375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3.28515625" style="1" customWidth="1"/>
    <col min="5" max="5" width="9.5703125" style="1" customWidth="1"/>
    <col min="6" max="6" width="14.85546875" style="1" customWidth="1"/>
    <col min="7" max="7" width="12.5703125" style="1" customWidth="1"/>
    <col min="8" max="8" width="15.5703125" style="1" customWidth="1"/>
    <col min="9" max="9" width="11.7109375" style="1" customWidth="1"/>
    <col min="10" max="10" width="13.7109375" style="1" customWidth="1"/>
    <col min="11" max="11" width="11.7109375" style="1" customWidth="1"/>
    <col min="12" max="12" width="13" style="1" customWidth="1"/>
    <col min="13" max="13" width="12.28515625" style="1" customWidth="1"/>
    <col min="14" max="15" width="12.7109375" style="1" customWidth="1"/>
    <col min="16" max="16" width="12.5703125" style="1" customWidth="1"/>
    <col min="17" max="17" width="13.42578125" style="1" customWidth="1"/>
    <col min="18" max="18" width="14.42578125" style="1" customWidth="1"/>
    <col min="19" max="19" width="17.28515625" style="1" customWidth="1"/>
    <col min="20" max="20" width="27" style="1" customWidth="1"/>
    <col min="21" max="16384" width="12.7109375" style="1"/>
  </cols>
  <sheetData>
    <row r="1" spans="1:18" x14ac:dyDescent="0.25">
      <c r="B1" s="2" t="s">
        <v>0</v>
      </c>
      <c r="J1" s="1" t="s">
        <v>0</v>
      </c>
      <c r="Q1" s="1" t="s">
        <v>0</v>
      </c>
    </row>
    <row r="2" spans="1:18" x14ac:dyDescent="0.25">
      <c r="A2" s="3" t="s">
        <v>0</v>
      </c>
      <c r="C2" s="124" t="s">
        <v>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" t="s">
        <v>0</v>
      </c>
    </row>
    <row r="3" spans="1:18" x14ac:dyDescent="0.25">
      <c r="A3" s="4" t="s">
        <v>0</v>
      </c>
      <c r="B3" s="5" t="s">
        <v>0</v>
      </c>
      <c r="C3" s="6"/>
      <c r="D3" s="9"/>
      <c r="E3" s="9"/>
      <c r="F3" s="9"/>
      <c r="G3" s="9"/>
      <c r="H3" s="9"/>
      <c r="I3" s="9"/>
      <c r="J3" s="9"/>
      <c r="K3" s="98"/>
      <c r="L3" s="11" t="s">
        <v>0</v>
      </c>
      <c r="M3" s="11"/>
    </row>
    <row r="4" spans="1:18" x14ac:dyDescent="0.25">
      <c r="A4" s="4" t="s">
        <v>0</v>
      </c>
      <c r="B4" s="5"/>
      <c r="C4" s="14"/>
      <c r="M4" s="15"/>
      <c r="N4" s="15"/>
      <c r="O4" s="15"/>
    </row>
    <row r="5" spans="1:18" x14ac:dyDescent="0.25">
      <c r="A5" s="4"/>
      <c r="B5" s="5"/>
      <c r="C5" s="16"/>
    </row>
    <row r="6" spans="1:18" x14ac:dyDescent="0.25">
      <c r="A6" s="17"/>
      <c r="B6" s="18"/>
      <c r="C6" s="107" t="s">
        <v>7</v>
      </c>
      <c r="D6" s="108"/>
      <c r="E6" s="108"/>
      <c r="F6" s="109"/>
      <c r="G6" s="19"/>
      <c r="H6" s="20"/>
    </row>
    <row r="7" spans="1:18" ht="15.75" customHeight="1" x14ac:dyDescent="0.25">
      <c r="A7" s="125" t="s">
        <v>8</v>
      </c>
      <c r="B7" s="111" t="s">
        <v>10</v>
      </c>
      <c r="C7" s="114" t="s">
        <v>11</v>
      </c>
      <c r="D7" s="121" t="s">
        <v>14</v>
      </c>
      <c r="E7" s="121" t="s">
        <v>15</v>
      </c>
      <c r="F7" s="118" t="s">
        <v>16</v>
      </c>
      <c r="G7" s="131" t="s">
        <v>17</v>
      </c>
      <c r="H7" s="118" t="s">
        <v>18</v>
      </c>
    </row>
    <row r="8" spans="1:18" x14ac:dyDescent="0.25">
      <c r="A8" s="110"/>
      <c r="B8" s="112"/>
      <c r="C8" s="115"/>
      <c r="D8" s="122"/>
      <c r="E8" s="122"/>
      <c r="F8" s="119"/>
      <c r="G8" s="137"/>
      <c r="H8" s="119"/>
    </row>
    <row r="9" spans="1:18" x14ac:dyDescent="0.25">
      <c r="A9" s="110"/>
      <c r="B9" s="113"/>
      <c r="C9" s="116"/>
      <c r="D9" s="123"/>
      <c r="E9" s="123"/>
      <c r="F9" s="120"/>
      <c r="G9" s="21" t="s">
        <v>305</v>
      </c>
      <c r="H9" s="120"/>
    </row>
    <row r="10" spans="1:18" ht="27.95" customHeight="1" x14ac:dyDescent="0.25">
      <c r="A10" s="22"/>
      <c r="B10" s="99" t="s">
        <v>20</v>
      </c>
      <c r="C10" s="78"/>
      <c r="D10" s="79"/>
      <c r="E10" s="79"/>
      <c r="F10" s="75"/>
      <c r="G10" s="75"/>
      <c r="H10" s="80"/>
    </row>
    <row r="11" spans="1:18" ht="27.95" customHeight="1" x14ac:dyDescent="0.25">
      <c r="A11" s="30">
        <v>1</v>
      </c>
      <c r="B11" s="36" t="s">
        <v>22</v>
      </c>
      <c r="C11" s="81">
        <v>940</v>
      </c>
      <c r="D11" s="79">
        <v>15.2</v>
      </c>
      <c r="E11" s="79">
        <v>15.2</v>
      </c>
      <c r="F11" s="75">
        <f>C11*E11</f>
        <v>14288</v>
      </c>
      <c r="G11" s="75"/>
      <c r="H11" s="75">
        <f>SUM(F11:G11)</f>
        <v>14288</v>
      </c>
    </row>
    <row r="12" spans="1:18" ht="27.95" customHeight="1" x14ac:dyDescent="0.25">
      <c r="A12" s="30"/>
      <c r="B12" s="99" t="s">
        <v>23</v>
      </c>
      <c r="C12" s="81"/>
      <c r="D12" s="79"/>
      <c r="E12" s="79"/>
      <c r="F12" s="75"/>
      <c r="G12" s="75"/>
      <c r="H12" s="75"/>
    </row>
    <row r="13" spans="1:18" ht="27.95" customHeight="1" x14ac:dyDescent="0.25">
      <c r="A13" s="30">
        <v>2</v>
      </c>
      <c r="B13" s="36" t="s">
        <v>24</v>
      </c>
      <c r="C13" s="81">
        <v>810</v>
      </c>
      <c r="D13" s="79">
        <v>15.2</v>
      </c>
      <c r="E13" s="79">
        <v>15.2</v>
      </c>
      <c r="F13" s="75">
        <f>C13*E13</f>
        <v>12312</v>
      </c>
      <c r="G13" s="75"/>
      <c r="H13" s="75">
        <f>SUM(F13:G13)</f>
        <v>12312</v>
      </c>
    </row>
    <row r="14" spans="1:18" ht="27.95" customHeight="1" x14ac:dyDescent="0.25">
      <c r="A14" s="30">
        <f>A13+1</f>
        <v>3</v>
      </c>
      <c r="B14" s="36" t="s">
        <v>26</v>
      </c>
      <c r="C14" s="81">
        <v>493.31</v>
      </c>
      <c r="D14" s="79">
        <v>15.2</v>
      </c>
      <c r="E14" s="79">
        <v>15.2</v>
      </c>
      <c r="F14" s="75">
        <f>(C14*E14)</f>
        <v>7498.3119999999999</v>
      </c>
      <c r="G14" s="75">
        <v>518.61</v>
      </c>
      <c r="H14" s="75">
        <f>SUM(F14:G14)</f>
        <v>8016.9219999999996</v>
      </c>
    </row>
    <row r="15" spans="1:18" ht="27.95" customHeight="1" x14ac:dyDescent="0.25">
      <c r="A15" s="30">
        <f>A14+1</f>
        <v>4</v>
      </c>
      <c r="B15" s="36" t="s">
        <v>28</v>
      </c>
      <c r="C15" s="81">
        <f>402.28*1.04</f>
        <v>418.37119999999999</v>
      </c>
      <c r="D15" s="79">
        <v>15.2</v>
      </c>
      <c r="E15" s="79">
        <v>15.2</v>
      </c>
      <c r="F15" s="75">
        <f>C15*D15</f>
        <v>6359.2422399999996</v>
      </c>
      <c r="G15" s="75"/>
      <c r="H15" s="75">
        <f>SUM(F15:G15)</f>
        <v>6359.2422399999996</v>
      </c>
    </row>
    <row r="16" spans="1:18" ht="27.95" customHeight="1" x14ac:dyDescent="0.25">
      <c r="A16" s="30">
        <f>A15+1</f>
        <v>5</v>
      </c>
      <c r="B16" s="36" t="s">
        <v>30</v>
      </c>
      <c r="C16" s="81">
        <f>336.47*1.04</f>
        <v>349.92880000000002</v>
      </c>
      <c r="D16" s="79">
        <v>15.2</v>
      </c>
      <c r="E16" s="79">
        <v>15.2</v>
      </c>
      <c r="F16" s="75">
        <f>C16*D16</f>
        <v>5318.9177600000003</v>
      </c>
      <c r="G16" s="75">
        <v>864.35</v>
      </c>
      <c r="H16" s="75">
        <f>SUM(F16:G16)</f>
        <v>6183.2677600000006</v>
      </c>
    </row>
    <row r="17" spans="1:8" ht="27.95" customHeight="1" x14ac:dyDescent="0.25">
      <c r="A17" s="30">
        <f>A16+1</f>
        <v>6</v>
      </c>
      <c r="B17" s="36" t="s">
        <v>32</v>
      </c>
      <c r="C17" s="81">
        <f>319.39*1.04</f>
        <v>332.16559999999998</v>
      </c>
      <c r="D17" s="79">
        <v>15.2</v>
      </c>
      <c r="E17" s="79">
        <v>15.2</v>
      </c>
      <c r="F17" s="75">
        <f>C17*D17</f>
        <v>5048.9171199999992</v>
      </c>
      <c r="G17" s="75">
        <v>691.48</v>
      </c>
      <c r="H17" s="75">
        <f>SUM(F17:G17)</f>
        <v>5740.3971199999996</v>
      </c>
    </row>
    <row r="18" spans="1:8" ht="27.95" customHeight="1" x14ac:dyDescent="0.25">
      <c r="A18" s="30"/>
      <c r="B18" s="99" t="s">
        <v>33</v>
      </c>
      <c r="C18" s="81"/>
      <c r="D18" s="79"/>
      <c r="E18" s="79"/>
      <c r="F18" s="75"/>
      <c r="G18" s="75"/>
      <c r="H18" s="75"/>
    </row>
    <row r="19" spans="1:8" ht="21" customHeight="1" x14ac:dyDescent="0.3">
      <c r="A19" s="38">
        <f>A17+1</f>
        <v>7</v>
      </c>
      <c r="B19" s="82" t="s">
        <v>35</v>
      </c>
      <c r="C19" s="81">
        <v>570</v>
      </c>
      <c r="D19" s="79">
        <v>15.2</v>
      </c>
      <c r="E19" s="79">
        <v>15.2</v>
      </c>
      <c r="F19" s="75">
        <f>C19*D19</f>
        <v>8664</v>
      </c>
      <c r="G19" s="75"/>
      <c r="H19" s="75">
        <f>SUM(F19:G19)</f>
        <v>8664</v>
      </c>
    </row>
    <row r="20" spans="1:8" ht="27.95" customHeight="1" x14ac:dyDescent="0.25">
      <c r="A20" s="30">
        <f>A19+1</f>
        <v>8</v>
      </c>
      <c r="B20" s="36" t="s">
        <v>39</v>
      </c>
      <c r="C20" s="81">
        <f>317.58*1.04</f>
        <v>330.28320000000002</v>
      </c>
      <c r="D20" s="79">
        <v>15.2</v>
      </c>
      <c r="E20" s="79">
        <v>15.2</v>
      </c>
      <c r="F20" s="75">
        <f>C20*D20</f>
        <v>5020.3046400000003</v>
      </c>
      <c r="G20" s="75">
        <v>1037.22</v>
      </c>
      <c r="H20" s="75">
        <f>SUM(F20:G20)</f>
        <v>6057.5246400000005</v>
      </c>
    </row>
    <row r="21" spans="1:8" ht="27.95" customHeight="1" x14ac:dyDescent="0.25">
      <c r="A21" s="30">
        <f>A20+1</f>
        <v>9</v>
      </c>
      <c r="B21" s="36" t="s">
        <v>41</v>
      </c>
      <c r="C21" s="81">
        <f>365.6*1.04</f>
        <v>380.22400000000005</v>
      </c>
      <c r="D21" s="79">
        <v>15.2</v>
      </c>
      <c r="E21" s="79">
        <v>15.2</v>
      </c>
      <c r="F21" s="75">
        <f>C21*D21</f>
        <v>5779.4048000000003</v>
      </c>
      <c r="G21" s="75">
        <v>864.35</v>
      </c>
      <c r="H21" s="75">
        <f>SUM(F21:G21)</f>
        <v>6643.7548000000006</v>
      </c>
    </row>
    <row r="22" spans="1:8" ht="24.75" customHeight="1" x14ac:dyDescent="0.3">
      <c r="A22" s="30">
        <f>A21+1</f>
        <v>10</v>
      </c>
      <c r="B22" s="82" t="s">
        <v>307</v>
      </c>
      <c r="C22" s="81">
        <f>262.08*1.04</f>
        <v>272.56319999999999</v>
      </c>
      <c r="D22" s="79">
        <v>15.2</v>
      </c>
      <c r="E22" s="79">
        <v>15.2</v>
      </c>
      <c r="F22" s="75">
        <f>C22*D22</f>
        <v>4142.9606399999993</v>
      </c>
      <c r="G22" s="75"/>
      <c r="H22" s="75">
        <f>SUM(F22:G22)</f>
        <v>4142.9606399999993</v>
      </c>
    </row>
    <row r="23" spans="1:8" ht="27.95" customHeight="1" x14ac:dyDescent="0.25">
      <c r="A23" s="30">
        <f>A22+1</f>
        <v>11</v>
      </c>
      <c r="B23" s="43" t="s">
        <v>45</v>
      </c>
      <c r="C23" s="81">
        <f>361</f>
        <v>361</v>
      </c>
      <c r="D23" s="79">
        <v>15.2</v>
      </c>
      <c r="E23" s="79">
        <v>15.2</v>
      </c>
      <c r="F23" s="75">
        <f>C23*D23</f>
        <v>5487.2</v>
      </c>
      <c r="G23" s="75"/>
      <c r="H23" s="75">
        <f>SUM(F23:G23)</f>
        <v>5487.2</v>
      </c>
    </row>
    <row r="24" spans="1:8" ht="27.95" customHeight="1" x14ac:dyDescent="0.25">
      <c r="A24" s="30"/>
      <c r="B24" s="99" t="s">
        <v>46</v>
      </c>
      <c r="C24" s="81"/>
      <c r="D24" s="79"/>
      <c r="E24" s="79"/>
      <c r="F24" s="75"/>
      <c r="G24" s="75"/>
      <c r="H24" s="75"/>
    </row>
    <row r="25" spans="1:8" ht="27.95" customHeight="1" x14ac:dyDescent="0.25">
      <c r="A25" s="30">
        <f>A23+1</f>
        <v>12</v>
      </c>
      <c r="B25" s="36" t="s">
        <v>48</v>
      </c>
      <c r="C25" s="81">
        <f>402.28*1.04</f>
        <v>418.37119999999999</v>
      </c>
      <c r="D25" s="79">
        <v>15.2</v>
      </c>
      <c r="E25" s="79">
        <v>15.2</v>
      </c>
      <c r="F25" s="75">
        <f>C25*D25</f>
        <v>6359.2422399999996</v>
      </c>
      <c r="G25" s="75">
        <v>864.35</v>
      </c>
      <c r="H25" s="75">
        <f>SUM(F25:G25)</f>
        <v>7223.5922399999999</v>
      </c>
    </row>
    <row r="26" spans="1:8" ht="27.95" customHeight="1" x14ac:dyDescent="0.25">
      <c r="A26" s="30"/>
      <c r="B26" s="99" t="s">
        <v>49</v>
      </c>
      <c r="C26" s="81"/>
      <c r="D26" s="79"/>
      <c r="E26" s="79"/>
      <c r="F26" s="75"/>
      <c r="G26" s="75"/>
      <c r="H26" s="75"/>
    </row>
    <row r="27" spans="1:8" ht="27.95" customHeight="1" x14ac:dyDescent="0.25">
      <c r="A27" s="30">
        <f>A25+1</f>
        <v>13</v>
      </c>
      <c r="B27" s="36" t="s">
        <v>51</v>
      </c>
      <c r="C27" s="81">
        <f>400.07*1.04</f>
        <v>416.07280000000003</v>
      </c>
      <c r="D27" s="79">
        <v>15.2</v>
      </c>
      <c r="E27" s="79">
        <v>15.2</v>
      </c>
      <c r="F27" s="75">
        <f>C27*D27</f>
        <v>6324.30656</v>
      </c>
      <c r="G27" s="75">
        <v>864.35</v>
      </c>
      <c r="H27" s="75">
        <f>SUM(F27:G27)</f>
        <v>7188.6565600000004</v>
      </c>
    </row>
    <row r="28" spans="1:8" ht="27.95" customHeight="1" x14ac:dyDescent="0.25">
      <c r="A28" s="30"/>
      <c r="B28" s="99" t="s">
        <v>52</v>
      </c>
      <c r="C28" s="81"/>
      <c r="D28" s="79"/>
      <c r="E28" s="79"/>
      <c r="F28" s="75"/>
      <c r="G28" s="75"/>
      <c r="H28" s="75"/>
    </row>
    <row r="29" spans="1:8" ht="27.95" customHeight="1" x14ac:dyDescent="0.25">
      <c r="A29" s="30">
        <f>A27+1</f>
        <v>14</v>
      </c>
      <c r="B29" s="36" t="s">
        <v>54</v>
      </c>
      <c r="C29" s="81">
        <f>461</f>
        <v>461</v>
      </c>
      <c r="D29" s="79">
        <v>15.2</v>
      </c>
      <c r="E29" s="79">
        <v>15.2</v>
      </c>
      <c r="F29" s="75">
        <f t="shared" ref="F29:F35" si="0">C29*D29</f>
        <v>7007.2</v>
      </c>
      <c r="G29" s="75">
        <v>864.35</v>
      </c>
      <c r="H29" s="75">
        <f t="shared" ref="H29:H35" si="1">SUM(F29:G29)</f>
        <v>7871.55</v>
      </c>
    </row>
    <row r="30" spans="1:8" ht="27.95" customHeight="1" x14ac:dyDescent="0.25">
      <c r="A30" s="30">
        <f t="shared" ref="A30:A35" si="2">A29+1</f>
        <v>15</v>
      </c>
      <c r="B30" s="43" t="s">
        <v>56</v>
      </c>
      <c r="C30" s="81">
        <f>410</f>
        <v>410</v>
      </c>
      <c r="D30" s="79">
        <v>15.2</v>
      </c>
      <c r="E30" s="79">
        <v>15.2</v>
      </c>
      <c r="F30" s="75">
        <f t="shared" si="0"/>
        <v>6232</v>
      </c>
      <c r="G30" s="75"/>
      <c r="H30" s="75">
        <f t="shared" si="1"/>
        <v>6232</v>
      </c>
    </row>
    <row r="31" spans="1:8" ht="27.95" customHeight="1" x14ac:dyDescent="0.25">
      <c r="A31" s="30">
        <f t="shared" si="2"/>
        <v>16</v>
      </c>
      <c r="B31" s="36" t="s">
        <v>58</v>
      </c>
      <c r="C31" s="81">
        <f>275.05*1.04</f>
        <v>286.05200000000002</v>
      </c>
      <c r="D31" s="79">
        <v>15.2</v>
      </c>
      <c r="E31" s="79">
        <v>15.2</v>
      </c>
      <c r="F31" s="75">
        <f t="shared" si="0"/>
        <v>4347.9903999999997</v>
      </c>
      <c r="G31" s="75">
        <v>691.48</v>
      </c>
      <c r="H31" s="75">
        <f t="shared" si="1"/>
        <v>5039.4704000000002</v>
      </c>
    </row>
    <row r="32" spans="1:8" ht="27.95" customHeight="1" x14ac:dyDescent="0.25">
      <c r="A32" s="30">
        <f t="shared" si="2"/>
        <v>17</v>
      </c>
      <c r="B32" s="36" t="s">
        <v>60</v>
      </c>
      <c r="C32" s="81">
        <f>400.07*1.04</f>
        <v>416.07280000000003</v>
      </c>
      <c r="D32" s="79">
        <v>15.2</v>
      </c>
      <c r="E32" s="79">
        <v>15.2</v>
      </c>
      <c r="F32" s="75">
        <f t="shared" si="0"/>
        <v>6324.30656</v>
      </c>
      <c r="G32" s="75">
        <v>864.35</v>
      </c>
      <c r="H32" s="75">
        <f t="shared" si="1"/>
        <v>7188.6565600000004</v>
      </c>
    </row>
    <row r="33" spans="1:8" ht="27.95" customHeight="1" x14ac:dyDescent="0.25">
      <c r="A33" s="30">
        <f t="shared" si="2"/>
        <v>18</v>
      </c>
      <c r="B33" s="36" t="s">
        <v>62</v>
      </c>
      <c r="C33" s="81">
        <f>400.07*1.04</f>
        <v>416.07280000000003</v>
      </c>
      <c r="D33" s="79">
        <v>15.2</v>
      </c>
      <c r="E33" s="79">
        <v>15.2</v>
      </c>
      <c r="F33" s="75">
        <f t="shared" si="0"/>
        <v>6324.30656</v>
      </c>
      <c r="G33" s="75">
        <v>691.48</v>
      </c>
      <c r="H33" s="75">
        <f t="shared" si="1"/>
        <v>7015.7865600000005</v>
      </c>
    </row>
    <row r="34" spans="1:8" ht="27.95" customHeight="1" x14ac:dyDescent="0.25">
      <c r="A34" s="30">
        <f t="shared" si="2"/>
        <v>19</v>
      </c>
      <c r="B34" s="36" t="s">
        <v>283</v>
      </c>
      <c r="C34" s="81">
        <f>400.07*1.04</f>
        <v>416.07280000000003</v>
      </c>
      <c r="D34" s="79">
        <v>15.2</v>
      </c>
      <c r="E34" s="79">
        <v>15.2</v>
      </c>
      <c r="F34" s="75">
        <f t="shared" si="0"/>
        <v>6324.30656</v>
      </c>
      <c r="G34" s="75">
        <v>691.48</v>
      </c>
      <c r="H34" s="75">
        <f t="shared" si="1"/>
        <v>7015.7865600000005</v>
      </c>
    </row>
    <row r="35" spans="1:8" ht="27.95" customHeight="1" x14ac:dyDescent="0.25">
      <c r="A35" s="30">
        <f t="shared" si="2"/>
        <v>20</v>
      </c>
      <c r="B35" s="36" t="s">
        <v>67</v>
      </c>
      <c r="C35" s="81">
        <f>309.56*1.04</f>
        <v>321.94240000000002</v>
      </c>
      <c r="D35" s="79">
        <v>15.2</v>
      </c>
      <c r="E35" s="79">
        <v>15.2</v>
      </c>
      <c r="F35" s="75">
        <f t="shared" si="0"/>
        <v>4893.52448</v>
      </c>
      <c r="G35" s="75"/>
      <c r="H35" s="75">
        <f t="shared" si="1"/>
        <v>4893.52448</v>
      </c>
    </row>
    <row r="36" spans="1:8" ht="27.95" customHeight="1" x14ac:dyDescent="0.25">
      <c r="A36" s="30"/>
      <c r="B36" s="99" t="s">
        <v>65</v>
      </c>
      <c r="C36" s="81"/>
      <c r="D36" s="79"/>
      <c r="E36" s="79"/>
      <c r="F36" s="75"/>
      <c r="G36" s="75"/>
      <c r="H36" s="75"/>
    </row>
    <row r="37" spans="1:8" ht="27.95" customHeight="1" x14ac:dyDescent="0.25">
      <c r="A37" s="30">
        <f>A35+1</f>
        <v>21</v>
      </c>
      <c r="B37" s="43" t="s">
        <v>69</v>
      </c>
      <c r="C37" s="81">
        <v>410</v>
      </c>
      <c r="D37" s="79">
        <v>15.2</v>
      </c>
      <c r="E37" s="79">
        <v>15.2</v>
      </c>
      <c r="F37" s="75">
        <f>C37*E37</f>
        <v>6232</v>
      </c>
      <c r="G37" s="75">
        <v>518.61</v>
      </c>
      <c r="H37" s="75">
        <f>SUM(F37:G37)</f>
        <v>6750.61</v>
      </c>
    </row>
    <row r="38" spans="1:8" ht="27.95" customHeight="1" x14ac:dyDescent="0.25">
      <c r="A38" s="30">
        <f>A37+1</f>
        <v>22</v>
      </c>
      <c r="B38" s="36" t="s">
        <v>71</v>
      </c>
      <c r="C38" s="81">
        <f>395.3*1.04</f>
        <v>411.11200000000002</v>
      </c>
      <c r="D38" s="79">
        <v>15.2</v>
      </c>
      <c r="E38" s="79">
        <v>15.2</v>
      </c>
      <c r="F38" s="75">
        <f>C38*D38</f>
        <v>6248.9023999999999</v>
      </c>
      <c r="G38" s="75">
        <v>1037.22</v>
      </c>
      <c r="H38" s="75">
        <f>SUM(F38:G38)</f>
        <v>7286.1224000000002</v>
      </c>
    </row>
    <row r="39" spans="1:8" ht="27.95" customHeight="1" x14ac:dyDescent="0.25">
      <c r="A39" s="30">
        <f>A38+1</f>
        <v>23</v>
      </c>
      <c r="B39" s="48" t="s">
        <v>73</v>
      </c>
      <c r="C39" s="81">
        <f>318.84*1.04</f>
        <v>331.59359999999998</v>
      </c>
      <c r="D39" s="30">
        <v>15.2</v>
      </c>
      <c r="E39" s="79">
        <v>15.2</v>
      </c>
      <c r="F39" s="75">
        <f>C39*D39</f>
        <v>5040.2227199999998</v>
      </c>
      <c r="G39" s="75"/>
      <c r="H39" s="75">
        <f>SUM(F39:G39)</f>
        <v>5040.2227199999998</v>
      </c>
    </row>
    <row r="40" spans="1:8" ht="27.95" customHeight="1" x14ac:dyDescent="0.25">
      <c r="A40" s="30"/>
      <c r="B40" s="99" t="s">
        <v>74</v>
      </c>
      <c r="C40" s="81"/>
      <c r="D40" s="79"/>
      <c r="E40" s="79"/>
      <c r="F40" s="75"/>
      <c r="G40" s="75"/>
      <c r="H40" s="75"/>
    </row>
    <row r="41" spans="1:8" ht="27.95" customHeight="1" x14ac:dyDescent="0.25">
      <c r="A41" s="30">
        <f>A39+1</f>
        <v>24</v>
      </c>
      <c r="B41" s="46" t="s">
        <v>76</v>
      </c>
      <c r="C41" s="81">
        <v>410</v>
      </c>
      <c r="D41" s="79">
        <v>15.2</v>
      </c>
      <c r="E41" s="79">
        <v>15.2</v>
      </c>
      <c r="F41" s="83">
        <f>C41*D41</f>
        <v>6232</v>
      </c>
      <c r="G41" s="75"/>
      <c r="H41" s="75">
        <f>SUM(F41:G41)</f>
        <v>6232</v>
      </c>
    </row>
    <row r="42" spans="1:8" ht="27.95" customHeight="1" x14ac:dyDescent="0.25">
      <c r="A42" s="30">
        <f>A41+1</f>
        <v>25</v>
      </c>
      <c r="B42" s="36" t="s">
        <v>78</v>
      </c>
      <c r="C42" s="81">
        <f>400.07*1.04</f>
        <v>416.07280000000003</v>
      </c>
      <c r="D42" s="79">
        <v>15.2</v>
      </c>
      <c r="E42" s="79">
        <v>15.2</v>
      </c>
      <c r="F42" s="83">
        <f>C42*D42</f>
        <v>6324.30656</v>
      </c>
      <c r="G42" s="75">
        <v>864.35</v>
      </c>
      <c r="H42" s="75">
        <f>SUM(F42:G42)</f>
        <v>7188.6565600000004</v>
      </c>
    </row>
    <row r="43" spans="1:8" ht="27.95" customHeight="1" x14ac:dyDescent="0.25">
      <c r="A43" s="30">
        <f>A42+1</f>
        <v>26</v>
      </c>
      <c r="B43" s="36" t="s">
        <v>80</v>
      </c>
      <c r="C43" s="81">
        <f>400</f>
        <v>400</v>
      </c>
      <c r="D43" s="79">
        <v>15.2</v>
      </c>
      <c r="E43" s="79">
        <v>15.2</v>
      </c>
      <c r="F43" s="83">
        <f>C43*D43</f>
        <v>6080</v>
      </c>
      <c r="G43" s="75">
        <v>518.61</v>
      </c>
      <c r="H43" s="75">
        <f>SUM(F43:G43)</f>
        <v>6598.61</v>
      </c>
    </row>
    <row r="44" spans="1:8" ht="27.95" customHeight="1" x14ac:dyDescent="0.25">
      <c r="A44" s="30"/>
      <c r="B44" s="99" t="s">
        <v>83</v>
      </c>
      <c r="C44" s="81"/>
      <c r="D44" s="79"/>
      <c r="E44" s="79"/>
      <c r="F44" s="75"/>
      <c r="G44" s="75"/>
      <c r="H44" s="75"/>
    </row>
    <row r="45" spans="1:8" ht="27.95" customHeight="1" x14ac:dyDescent="0.25">
      <c r="A45" s="30">
        <f>A43+1</f>
        <v>27</v>
      </c>
      <c r="B45" s="36" t="s">
        <v>85</v>
      </c>
      <c r="C45" s="81">
        <f>410</f>
        <v>410</v>
      </c>
      <c r="D45" s="79">
        <v>15.2</v>
      </c>
      <c r="E45" s="79">
        <v>15.2</v>
      </c>
      <c r="F45" s="75">
        <f>C45*D45</f>
        <v>6232</v>
      </c>
      <c r="G45" s="75"/>
      <c r="H45" s="75">
        <f>SUM(F45:G45)</f>
        <v>6232</v>
      </c>
    </row>
    <row r="46" spans="1:8" ht="27.95" customHeight="1" x14ac:dyDescent="0.25">
      <c r="A46" s="30">
        <f>A45+1</f>
        <v>28</v>
      </c>
      <c r="B46" s="36" t="s">
        <v>87</v>
      </c>
      <c r="C46" s="81">
        <f>345.39*1.04</f>
        <v>359.2056</v>
      </c>
      <c r="D46" s="79">
        <v>15.2</v>
      </c>
      <c r="E46" s="79">
        <v>15.2</v>
      </c>
      <c r="F46" s="75">
        <f>C46*D46</f>
        <v>5459.9251199999999</v>
      </c>
      <c r="G46" s="75">
        <v>1037.22</v>
      </c>
      <c r="H46" s="75">
        <f>SUM(F46:G46)</f>
        <v>6497.1451200000001</v>
      </c>
    </row>
    <row r="47" spans="1:8" ht="27.95" customHeight="1" x14ac:dyDescent="0.25">
      <c r="A47" s="30">
        <f>A46+1</f>
        <v>29</v>
      </c>
      <c r="B47" s="36" t="s">
        <v>89</v>
      </c>
      <c r="C47" s="81">
        <f>345.39*1.04</f>
        <v>359.2056</v>
      </c>
      <c r="D47" s="79">
        <v>15.2</v>
      </c>
      <c r="E47" s="79">
        <v>15.2</v>
      </c>
      <c r="F47" s="75">
        <f>C47*D47</f>
        <v>5459.9251199999999</v>
      </c>
      <c r="G47" s="75">
        <v>864.35</v>
      </c>
      <c r="H47" s="75">
        <f>SUM(F47:G47)</f>
        <v>6324.2751200000002</v>
      </c>
    </row>
    <row r="48" spans="1:8" ht="27.95" customHeight="1" x14ac:dyDescent="0.25">
      <c r="A48" s="30">
        <f>A47+1</f>
        <v>30</v>
      </c>
      <c r="B48" s="36" t="s">
        <v>91</v>
      </c>
      <c r="C48" s="81">
        <f>316.18*1.04</f>
        <v>328.8272</v>
      </c>
      <c r="D48" s="79">
        <v>15.2</v>
      </c>
      <c r="E48" s="79">
        <v>15.2</v>
      </c>
      <c r="F48" s="75">
        <f>C48*D48</f>
        <v>4998.1734399999996</v>
      </c>
      <c r="G48" s="75">
        <v>691.48</v>
      </c>
      <c r="H48" s="75">
        <f>SUM(F48:G48)</f>
        <v>5689.65344</v>
      </c>
    </row>
    <row r="49" spans="1:8" ht="27.95" customHeight="1" x14ac:dyDescent="0.25">
      <c r="A49" s="30"/>
      <c r="B49" s="99" t="s">
        <v>92</v>
      </c>
      <c r="C49" s="81"/>
      <c r="D49" s="79"/>
      <c r="E49" s="79"/>
      <c r="F49" s="75"/>
      <c r="G49" s="75"/>
      <c r="H49" s="75"/>
    </row>
    <row r="50" spans="1:8" ht="27.95" customHeight="1" x14ac:dyDescent="0.25">
      <c r="A50" s="30">
        <f>A48+1</f>
        <v>31</v>
      </c>
      <c r="B50" s="36" t="s">
        <v>94</v>
      </c>
      <c r="C50" s="81">
        <f>388</f>
        <v>388</v>
      </c>
      <c r="D50" s="79">
        <v>15.2</v>
      </c>
      <c r="E50" s="79">
        <v>15.2</v>
      </c>
      <c r="F50" s="75">
        <f t="shared" ref="F50:F55" si="3">C50*D50</f>
        <v>5897.5999999999995</v>
      </c>
      <c r="G50" s="75"/>
      <c r="H50" s="75">
        <f t="shared" ref="H50:H55" si="4">SUM(F50:G50)</f>
        <v>5897.5999999999995</v>
      </c>
    </row>
    <row r="51" spans="1:8" ht="27.95" customHeight="1" x14ac:dyDescent="0.25">
      <c r="A51" s="30">
        <f>A50+1</f>
        <v>32</v>
      </c>
      <c r="B51" s="36" t="s">
        <v>96</v>
      </c>
      <c r="C51" s="81">
        <f>402.27*1.04</f>
        <v>418.36079999999998</v>
      </c>
      <c r="D51" s="79">
        <v>15.2</v>
      </c>
      <c r="E51" s="79">
        <v>15.2</v>
      </c>
      <c r="F51" s="75">
        <f t="shared" si="3"/>
        <v>6359.0841599999994</v>
      </c>
      <c r="G51" s="75">
        <v>864.34500000000003</v>
      </c>
      <c r="H51" s="75">
        <f t="shared" si="4"/>
        <v>7223.4291599999997</v>
      </c>
    </row>
    <row r="52" spans="1:8" ht="27.95" customHeight="1" x14ac:dyDescent="0.25">
      <c r="A52" s="30">
        <f>A51+1</f>
        <v>33</v>
      </c>
      <c r="B52" s="36" t="s">
        <v>98</v>
      </c>
      <c r="C52" s="81">
        <f>130.89*1.04</f>
        <v>136.12559999999999</v>
      </c>
      <c r="D52" s="79">
        <v>15.2</v>
      </c>
      <c r="E52" s="79">
        <v>15.2</v>
      </c>
      <c r="F52" s="75">
        <f t="shared" si="3"/>
        <v>2069.1091199999996</v>
      </c>
      <c r="G52" s="75">
        <v>1210.0899999999999</v>
      </c>
      <c r="H52" s="75">
        <f t="shared" si="4"/>
        <v>3279.1991199999993</v>
      </c>
    </row>
    <row r="53" spans="1:8" ht="27.95" customHeight="1" x14ac:dyDescent="0.25">
      <c r="A53" s="30">
        <f>A52+1</f>
        <v>34</v>
      </c>
      <c r="B53" s="36" t="s">
        <v>100</v>
      </c>
      <c r="C53" s="81">
        <f>128.83*1.04</f>
        <v>133.98320000000001</v>
      </c>
      <c r="D53" s="79">
        <v>15.2</v>
      </c>
      <c r="E53" s="79">
        <v>15.2</v>
      </c>
      <c r="F53" s="75">
        <f t="shared" si="3"/>
        <v>2036.5446400000001</v>
      </c>
      <c r="G53" s="75">
        <v>864.35</v>
      </c>
      <c r="H53" s="75">
        <f t="shared" si="4"/>
        <v>2900.89464</v>
      </c>
    </row>
    <row r="54" spans="1:8" ht="27.95" customHeight="1" x14ac:dyDescent="0.25">
      <c r="A54" s="30">
        <f>A53+1</f>
        <v>35</v>
      </c>
      <c r="B54" s="36" t="s">
        <v>102</v>
      </c>
      <c r="C54" s="81">
        <f>95.28*1.04</f>
        <v>99.091200000000001</v>
      </c>
      <c r="D54" s="79">
        <v>15.2</v>
      </c>
      <c r="E54" s="79">
        <v>15.2</v>
      </c>
      <c r="F54" s="75">
        <f t="shared" si="3"/>
        <v>1506.18624</v>
      </c>
      <c r="G54" s="75">
        <v>691.48</v>
      </c>
      <c r="H54" s="75">
        <f t="shared" si="4"/>
        <v>2197.66624</v>
      </c>
    </row>
    <row r="55" spans="1:8" ht="27.95" customHeight="1" x14ac:dyDescent="0.25">
      <c r="A55" s="30">
        <f>A54+1</f>
        <v>36</v>
      </c>
      <c r="B55" s="36" t="s">
        <v>104</v>
      </c>
      <c r="C55" s="81">
        <f>237.61*1.04</f>
        <v>247.11440000000002</v>
      </c>
      <c r="D55" s="79">
        <v>15.2</v>
      </c>
      <c r="E55" s="79">
        <v>15.2</v>
      </c>
      <c r="F55" s="75">
        <f t="shared" si="3"/>
        <v>3756.13888</v>
      </c>
      <c r="G55" s="75">
        <v>518.61</v>
      </c>
      <c r="H55" s="75">
        <f t="shared" si="4"/>
        <v>4274.7488800000001</v>
      </c>
    </row>
    <row r="56" spans="1:8" ht="27.95" customHeight="1" x14ac:dyDescent="0.25">
      <c r="A56" s="30"/>
      <c r="B56" s="99" t="s">
        <v>105</v>
      </c>
      <c r="C56" s="81"/>
      <c r="D56" s="79"/>
      <c r="E56" s="79"/>
      <c r="F56" s="75"/>
      <c r="G56" s="75"/>
      <c r="H56" s="75"/>
    </row>
    <row r="57" spans="1:8" ht="27.95" customHeight="1" x14ac:dyDescent="0.25">
      <c r="A57" s="30">
        <f>A55+1</f>
        <v>37</v>
      </c>
      <c r="B57" s="43" t="s">
        <v>306</v>
      </c>
      <c r="C57" s="81">
        <f>460</f>
        <v>460</v>
      </c>
      <c r="D57" s="79">
        <v>15.2</v>
      </c>
      <c r="E57" s="79">
        <v>15.2</v>
      </c>
      <c r="F57" s="66">
        <f t="shared" ref="F57:F70" si="5">C57*D57</f>
        <v>6992</v>
      </c>
      <c r="G57" s="75"/>
      <c r="H57" s="75">
        <f t="shared" ref="H57:H70" si="6">SUM(F57:G57)</f>
        <v>6992</v>
      </c>
    </row>
    <row r="58" spans="1:8" ht="27.95" customHeight="1" x14ac:dyDescent="0.25">
      <c r="A58" s="30">
        <f>A57+1</f>
        <v>38</v>
      </c>
      <c r="B58" s="36" t="s">
        <v>108</v>
      </c>
      <c r="C58" s="81">
        <f>336.47*1.04</f>
        <v>349.92880000000002</v>
      </c>
      <c r="D58" s="79">
        <v>15.2</v>
      </c>
      <c r="E58" s="79">
        <v>15.2</v>
      </c>
      <c r="F58" s="75">
        <f t="shared" si="5"/>
        <v>5318.9177600000003</v>
      </c>
      <c r="G58" s="75">
        <v>1037.22</v>
      </c>
      <c r="H58" s="75">
        <f t="shared" si="6"/>
        <v>6356.1377600000005</v>
      </c>
    </row>
    <row r="59" spans="1:8" ht="27.95" customHeight="1" x14ac:dyDescent="0.25">
      <c r="A59" s="30">
        <f t="shared" ref="A59:A70" si="7">A58+1</f>
        <v>39</v>
      </c>
      <c r="B59" s="36" t="s">
        <v>110</v>
      </c>
      <c r="C59" s="81">
        <f>360.84*1.04</f>
        <v>375.27359999999999</v>
      </c>
      <c r="D59" s="79">
        <v>15.2</v>
      </c>
      <c r="E59" s="79">
        <v>15.2</v>
      </c>
      <c r="F59" s="75">
        <f t="shared" si="5"/>
        <v>5704.1587199999994</v>
      </c>
      <c r="G59" s="75"/>
      <c r="H59" s="75">
        <f t="shared" si="6"/>
        <v>5704.1587199999994</v>
      </c>
    </row>
    <row r="60" spans="1:8" ht="27.95" customHeight="1" x14ac:dyDescent="0.25">
      <c r="A60" s="30">
        <f t="shared" si="7"/>
        <v>40</v>
      </c>
      <c r="B60" s="36" t="s">
        <v>112</v>
      </c>
      <c r="C60" s="81">
        <f>328.57*1.04</f>
        <v>341.71280000000002</v>
      </c>
      <c r="D60" s="79">
        <v>15.2</v>
      </c>
      <c r="E60" s="79">
        <v>15.2</v>
      </c>
      <c r="F60" s="75">
        <f t="shared" si="5"/>
        <v>5194.0345600000001</v>
      </c>
      <c r="G60" s="75">
        <v>864.35</v>
      </c>
      <c r="H60" s="75">
        <f t="shared" si="6"/>
        <v>6058.3845600000004</v>
      </c>
    </row>
    <row r="61" spans="1:8" ht="27.95" customHeight="1" x14ac:dyDescent="0.25">
      <c r="A61" s="30">
        <f t="shared" si="7"/>
        <v>41</v>
      </c>
      <c r="B61" s="36" t="s">
        <v>114</v>
      </c>
      <c r="C61" s="81">
        <f>379.27*1.04</f>
        <v>394.44079999999997</v>
      </c>
      <c r="D61" s="79">
        <v>15.2</v>
      </c>
      <c r="E61" s="79">
        <v>2</v>
      </c>
      <c r="F61" s="75">
        <f t="shared" si="5"/>
        <v>5995.5001599999996</v>
      </c>
      <c r="G61" s="75"/>
      <c r="H61" s="75">
        <f t="shared" si="6"/>
        <v>5995.5001599999996</v>
      </c>
    </row>
    <row r="62" spans="1:8" ht="27.95" customHeight="1" x14ac:dyDescent="0.25">
      <c r="A62" s="30">
        <f t="shared" si="7"/>
        <v>42</v>
      </c>
      <c r="B62" s="36" t="s">
        <v>116</v>
      </c>
      <c r="C62" s="81">
        <f>371</f>
        <v>371</v>
      </c>
      <c r="D62" s="79">
        <v>15.2</v>
      </c>
      <c r="E62" s="79">
        <v>15.2</v>
      </c>
      <c r="F62" s="75">
        <f t="shared" si="5"/>
        <v>5639.2</v>
      </c>
      <c r="G62" s="75"/>
      <c r="H62" s="75">
        <f t="shared" si="6"/>
        <v>5639.2</v>
      </c>
    </row>
    <row r="63" spans="1:8" ht="27.95" customHeight="1" x14ac:dyDescent="0.25">
      <c r="A63" s="30">
        <f t="shared" si="7"/>
        <v>43</v>
      </c>
      <c r="B63" s="36" t="s">
        <v>118</v>
      </c>
      <c r="C63" s="81">
        <f>251.87*1.04</f>
        <v>261.94479999999999</v>
      </c>
      <c r="D63" s="79">
        <v>15.2</v>
      </c>
      <c r="E63" s="79">
        <v>15.2</v>
      </c>
      <c r="F63" s="75">
        <f t="shared" si="5"/>
        <v>3981.5609599999998</v>
      </c>
      <c r="G63" s="75">
        <v>1210.0899999999999</v>
      </c>
      <c r="H63" s="75">
        <f t="shared" si="6"/>
        <v>5191.6509599999999</v>
      </c>
    </row>
    <row r="64" spans="1:8" ht="27.95" customHeight="1" x14ac:dyDescent="0.25">
      <c r="A64" s="30">
        <f t="shared" si="7"/>
        <v>44</v>
      </c>
      <c r="B64" s="36" t="s">
        <v>120</v>
      </c>
      <c r="C64" s="81">
        <f>251.87*1.04</f>
        <v>261.94479999999999</v>
      </c>
      <c r="D64" s="79">
        <v>15.2</v>
      </c>
      <c r="E64" s="79">
        <v>15.2</v>
      </c>
      <c r="F64" s="75">
        <f t="shared" si="5"/>
        <v>3981.5609599999998</v>
      </c>
      <c r="G64" s="75">
        <v>1037.22</v>
      </c>
      <c r="H64" s="75">
        <f t="shared" si="6"/>
        <v>5018.7809600000001</v>
      </c>
    </row>
    <row r="65" spans="1:8" ht="27.95" customHeight="1" x14ac:dyDescent="0.25">
      <c r="A65" s="30">
        <f t="shared" si="7"/>
        <v>45</v>
      </c>
      <c r="B65" s="36" t="s">
        <v>122</v>
      </c>
      <c r="C65" s="81">
        <f>251.87*1.04</f>
        <v>261.94479999999999</v>
      </c>
      <c r="D65" s="79">
        <v>15.2</v>
      </c>
      <c r="E65" s="79">
        <v>15.2</v>
      </c>
      <c r="F65" s="75">
        <f t="shared" si="5"/>
        <v>3981.5609599999998</v>
      </c>
      <c r="G65" s="75">
        <v>1037.22</v>
      </c>
      <c r="H65" s="75">
        <f t="shared" si="6"/>
        <v>5018.7809600000001</v>
      </c>
    </row>
    <row r="66" spans="1:8" ht="27.95" customHeight="1" x14ac:dyDescent="0.25">
      <c r="A66" s="30">
        <f t="shared" si="7"/>
        <v>46</v>
      </c>
      <c r="B66" s="36" t="s">
        <v>124</v>
      </c>
      <c r="C66" s="81">
        <f>251.87*1.04</f>
        <v>261.94479999999999</v>
      </c>
      <c r="D66" s="79">
        <v>15.2</v>
      </c>
      <c r="E66" s="79">
        <v>15.2</v>
      </c>
      <c r="F66" s="75">
        <f t="shared" si="5"/>
        <v>3981.5609599999998</v>
      </c>
      <c r="G66" s="75">
        <v>1037.22</v>
      </c>
      <c r="H66" s="75">
        <f t="shared" si="6"/>
        <v>5018.7809600000001</v>
      </c>
    </row>
    <row r="67" spans="1:8" ht="27.95" customHeight="1" x14ac:dyDescent="0.25">
      <c r="A67" s="30">
        <f t="shared" si="7"/>
        <v>47</v>
      </c>
      <c r="B67" s="36" t="s">
        <v>126</v>
      </c>
      <c r="C67" s="81">
        <f>319.39*1.04</f>
        <v>332.16559999999998</v>
      </c>
      <c r="D67" s="79">
        <v>15.2</v>
      </c>
      <c r="E67" s="79">
        <v>15.2</v>
      </c>
      <c r="F67" s="75">
        <f t="shared" si="5"/>
        <v>5048.9171199999992</v>
      </c>
      <c r="G67" s="75">
        <v>691.48</v>
      </c>
      <c r="H67" s="75">
        <f t="shared" si="6"/>
        <v>5740.3971199999996</v>
      </c>
    </row>
    <row r="68" spans="1:8" ht="27.95" customHeight="1" x14ac:dyDescent="0.25">
      <c r="A68" s="30">
        <f t="shared" si="7"/>
        <v>48</v>
      </c>
      <c r="B68" s="48" t="s">
        <v>128</v>
      </c>
      <c r="C68" s="81">
        <f>319.39*1.04</f>
        <v>332.16559999999998</v>
      </c>
      <c r="D68" s="79">
        <v>15.2</v>
      </c>
      <c r="E68" s="79">
        <v>15.2</v>
      </c>
      <c r="F68" s="75">
        <f t="shared" si="5"/>
        <v>5048.9171199999992</v>
      </c>
      <c r="G68" s="75"/>
      <c r="H68" s="75">
        <f t="shared" si="6"/>
        <v>5048.9171199999992</v>
      </c>
    </row>
    <row r="69" spans="1:8" ht="27.95" customHeight="1" x14ac:dyDescent="0.25">
      <c r="A69" s="30">
        <f t="shared" si="7"/>
        <v>49</v>
      </c>
      <c r="B69" s="36" t="s">
        <v>130</v>
      </c>
      <c r="C69" s="81">
        <f>319.39*1.04</f>
        <v>332.16559999999998</v>
      </c>
      <c r="D69" s="79">
        <v>15.2</v>
      </c>
      <c r="E69" s="79">
        <v>15.2</v>
      </c>
      <c r="F69" s="75">
        <f t="shared" si="5"/>
        <v>5048.9171199999992</v>
      </c>
      <c r="G69" s="75">
        <v>691.48</v>
      </c>
      <c r="H69" s="75">
        <f t="shared" si="6"/>
        <v>5740.3971199999996</v>
      </c>
    </row>
    <row r="70" spans="1:8" ht="27.95" customHeight="1" x14ac:dyDescent="0.25">
      <c r="A70" s="30">
        <f t="shared" si="7"/>
        <v>50</v>
      </c>
      <c r="B70" s="36" t="s">
        <v>132</v>
      </c>
      <c r="C70" s="81">
        <f>186.91*1.04</f>
        <v>194.38640000000001</v>
      </c>
      <c r="D70" s="79">
        <v>15.2</v>
      </c>
      <c r="E70" s="79">
        <v>15.2</v>
      </c>
      <c r="F70" s="75">
        <f t="shared" si="5"/>
        <v>2954.67328</v>
      </c>
      <c r="G70" s="75">
        <v>518.61</v>
      </c>
      <c r="H70" s="75">
        <f t="shared" si="6"/>
        <v>3473.2832800000001</v>
      </c>
    </row>
    <row r="71" spans="1:8" ht="27.95" customHeight="1" x14ac:dyDescent="0.25">
      <c r="A71" s="30"/>
      <c r="B71" s="99" t="s">
        <v>133</v>
      </c>
      <c r="C71" s="81"/>
      <c r="D71" s="79"/>
      <c r="E71" s="79"/>
      <c r="F71" s="75"/>
      <c r="G71" s="75"/>
      <c r="H71" s="75"/>
    </row>
    <row r="72" spans="1:8" ht="27.95" customHeight="1" x14ac:dyDescent="0.25">
      <c r="A72" s="30">
        <f>A94+1</f>
        <v>52</v>
      </c>
      <c r="B72" s="36" t="s">
        <v>137</v>
      </c>
      <c r="C72" s="81">
        <f>261.98*1.04</f>
        <v>272.45920000000001</v>
      </c>
      <c r="D72" s="79">
        <v>15.2</v>
      </c>
      <c r="E72" s="79">
        <v>15.2</v>
      </c>
      <c r="F72" s="75">
        <f t="shared" ref="F72:F78" si="8">C72*D72</f>
        <v>4141.3798399999996</v>
      </c>
      <c r="G72" s="75">
        <v>1037.22</v>
      </c>
      <c r="H72" s="75">
        <f t="shared" ref="H72:H78" si="9">SUM(F72:G72)</f>
        <v>5178.5998399999999</v>
      </c>
    </row>
    <row r="73" spans="1:8" ht="27.95" customHeight="1" x14ac:dyDescent="0.25">
      <c r="A73" s="30">
        <f t="shared" ref="A73:A76" si="10">A72+1</f>
        <v>53</v>
      </c>
      <c r="B73" s="36" t="s">
        <v>139</v>
      </c>
      <c r="C73" s="81">
        <f>251.87*1.04</f>
        <v>261.94479999999999</v>
      </c>
      <c r="D73" s="79">
        <v>15.2</v>
      </c>
      <c r="E73" s="79">
        <v>15.2</v>
      </c>
      <c r="F73" s="75">
        <f t="shared" si="8"/>
        <v>3981.5609599999998</v>
      </c>
      <c r="G73" s="75">
        <v>1210.0899999999999</v>
      </c>
      <c r="H73" s="75">
        <f t="shared" si="9"/>
        <v>5191.6509599999999</v>
      </c>
    </row>
    <row r="74" spans="1:8" ht="27.95" customHeight="1" x14ac:dyDescent="0.25">
      <c r="A74" s="30">
        <f t="shared" si="10"/>
        <v>54</v>
      </c>
      <c r="B74" s="43" t="s">
        <v>141</v>
      </c>
      <c r="C74" s="81">
        <f>269.11*1.04</f>
        <v>279.87440000000004</v>
      </c>
      <c r="D74" s="30">
        <v>15.2</v>
      </c>
      <c r="E74" s="79">
        <v>15.2</v>
      </c>
      <c r="F74" s="75">
        <f t="shared" si="8"/>
        <v>4254.0908800000007</v>
      </c>
      <c r="G74" s="75">
        <v>518.61</v>
      </c>
      <c r="H74" s="75">
        <f t="shared" si="9"/>
        <v>4772.7008800000003</v>
      </c>
    </row>
    <row r="75" spans="1:8" ht="27.95" customHeight="1" x14ac:dyDescent="0.25">
      <c r="A75" s="30">
        <f t="shared" si="10"/>
        <v>55</v>
      </c>
      <c r="B75" s="36" t="s">
        <v>143</v>
      </c>
      <c r="C75" s="81">
        <f>251.87*1.04</f>
        <v>261.94479999999999</v>
      </c>
      <c r="D75" s="79">
        <v>15.2</v>
      </c>
      <c r="E75" s="79">
        <v>15.2</v>
      </c>
      <c r="F75" s="75">
        <f t="shared" si="8"/>
        <v>3981.5609599999998</v>
      </c>
      <c r="G75" s="75">
        <v>1037.22</v>
      </c>
      <c r="H75" s="75">
        <f t="shared" si="9"/>
        <v>5018.7809600000001</v>
      </c>
    </row>
    <row r="76" spans="1:8" ht="27.95" customHeight="1" x14ac:dyDescent="0.25">
      <c r="A76" s="30">
        <f t="shared" si="10"/>
        <v>56</v>
      </c>
      <c r="B76" s="36" t="s">
        <v>145</v>
      </c>
      <c r="C76" s="81">
        <f>251.87*1.04</f>
        <v>261.94479999999999</v>
      </c>
      <c r="D76" s="79">
        <v>15.2</v>
      </c>
      <c r="E76" s="79">
        <v>15.2</v>
      </c>
      <c r="F76" s="75">
        <f t="shared" si="8"/>
        <v>3981.5609599999998</v>
      </c>
      <c r="G76" s="75">
        <v>864.35</v>
      </c>
      <c r="H76" s="75">
        <f t="shared" si="9"/>
        <v>4845.9109600000002</v>
      </c>
    </row>
    <row r="77" spans="1:8" ht="27.95" customHeight="1" x14ac:dyDescent="0.25">
      <c r="A77" s="3">
        <f>A92+1</f>
        <v>69</v>
      </c>
      <c r="B77" s="36" t="s">
        <v>170</v>
      </c>
      <c r="C77" s="81">
        <f>280</f>
        <v>280</v>
      </c>
      <c r="D77" s="79">
        <v>15.2</v>
      </c>
      <c r="E77" s="79">
        <v>15.2</v>
      </c>
      <c r="F77" s="75">
        <f t="shared" si="8"/>
        <v>4256</v>
      </c>
      <c r="G77" s="75">
        <v>1037.22</v>
      </c>
      <c r="H77" s="75">
        <f t="shared" si="9"/>
        <v>5293.22</v>
      </c>
    </row>
    <row r="78" spans="1:8" ht="27.95" customHeight="1" x14ac:dyDescent="0.25">
      <c r="A78" s="30">
        <f>A76+1</f>
        <v>57</v>
      </c>
      <c r="B78" s="36" t="s">
        <v>147</v>
      </c>
      <c r="C78" s="81">
        <f>366.8*1.04</f>
        <v>381.47200000000004</v>
      </c>
      <c r="D78" s="79">
        <v>15.2</v>
      </c>
      <c r="E78" s="79">
        <v>15.2</v>
      </c>
      <c r="F78" s="75">
        <f t="shared" si="8"/>
        <v>5798.3744000000006</v>
      </c>
      <c r="G78" s="75">
        <v>1037.22</v>
      </c>
      <c r="H78" s="75">
        <f t="shared" si="9"/>
        <v>6835.5944000000009</v>
      </c>
    </row>
    <row r="79" spans="1:8" ht="27.95" customHeight="1" x14ac:dyDescent="0.25">
      <c r="A79" s="30"/>
      <c r="B79" s="100" t="s">
        <v>148</v>
      </c>
      <c r="C79" s="81"/>
      <c r="D79" s="84"/>
      <c r="E79" s="79"/>
      <c r="F79" s="85"/>
      <c r="G79" s="75"/>
      <c r="H79" s="75"/>
    </row>
    <row r="80" spans="1:8" ht="27.95" customHeight="1" x14ac:dyDescent="0.25">
      <c r="A80" s="30">
        <f>A78+1</f>
        <v>58</v>
      </c>
      <c r="B80" s="43" t="s">
        <v>150</v>
      </c>
      <c r="C80" s="81">
        <f>440</f>
        <v>440</v>
      </c>
      <c r="D80" s="67">
        <v>15.2</v>
      </c>
      <c r="E80" s="79">
        <v>15.2</v>
      </c>
      <c r="F80" s="75">
        <f>C80*D80</f>
        <v>6688</v>
      </c>
      <c r="G80" s="75"/>
      <c r="H80" s="75">
        <f>SUM(F80:G80)</f>
        <v>6688</v>
      </c>
    </row>
    <row r="81" spans="1:8" ht="27.95" customHeight="1" x14ac:dyDescent="0.25">
      <c r="A81" s="30">
        <f>A80+1</f>
        <v>59</v>
      </c>
      <c r="B81" s="57" t="s">
        <v>152</v>
      </c>
      <c r="C81" s="81">
        <f>305.88*1.04</f>
        <v>318.11520000000002</v>
      </c>
      <c r="D81" s="67">
        <v>15.2</v>
      </c>
      <c r="E81" s="79">
        <v>15.2</v>
      </c>
      <c r="F81" s="75">
        <f>C81*D81</f>
        <v>4835.3510400000005</v>
      </c>
      <c r="G81" s="75">
        <v>518.25</v>
      </c>
      <c r="H81" s="75">
        <f>SUM(F81:G81)</f>
        <v>5353.6010400000005</v>
      </c>
    </row>
    <row r="82" spans="1:8" ht="27.95" customHeight="1" x14ac:dyDescent="0.25">
      <c r="A82" s="30">
        <f>A81+1</f>
        <v>60</v>
      </c>
      <c r="B82" s="57" t="s">
        <v>154</v>
      </c>
      <c r="C82" s="81">
        <f>336.47*1.04</f>
        <v>349.92880000000002</v>
      </c>
      <c r="D82" s="79">
        <v>15.2</v>
      </c>
      <c r="E82" s="79">
        <v>15.2</v>
      </c>
      <c r="F82" s="75">
        <v>0</v>
      </c>
      <c r="G82" s="75"/>
      <c r="H82" s="75">
        <f>SUM(F82:G82)</f>
        <v>0</v>
      </c>
    </row>
    <row r="83" spans="1:8" ht="27.95" customHeight="1" x14ac:dyDescent="0.25">
      <c r="A83" s="30">
        <f>A82+1</f>
        <v>61</v>
      </c>
      <c r="B83" s="57" t="s">
        <v>311</v>
      </c>
      <c r="C83" s="81">
        <v>349.93</v>
      </c>
      <c r="D83" s="79">
        <v>15.2</v>
      </c>
      <c r="E83" s="79">
        <v>15.2</v>
      </c>
      <c r="F83" s="75">
        <f>C83*D83</f>
        <v>5318.9359999999997</v>
      </c>
      <c r="G83" s="75"/>
      <c r="H83" s="75">
        <f>SUM(F83:G83)</f>
        <v>5318.9359999999997</v>
      </c>
    </row>
    <row r="84" spans="1:8" ht="27.95" customHeight="1" x14ac:dyDescent="0.25">
      <c r="A84" s="30"/>
      <c r="B84" s="100" t="s">
        <v>155</v>
      </c>
      <c r="C84" s="81"/>
      <c r="D84" s="67"/>
      <c r="E84" s="79"/>
      <c r="F84" s="75"/>
      <c r="G84" s="75"/>
      <c r="H84" s="75"/>
    </row>
    <row r="85" spans="1:8" ht="27.95" customHeight="1" x14ac:dyDescent="0.25">
      <c r="A85" s="30">
        <f>A83+1</f>
        <v>62</v>
      </c>
      <c r="B85" s="43" t="s">
        <v>157</v>
      </c>
      <c r="C85" s="81">
        <f>388</f>
        <v>388</v>
      </c>
      <c r="D85" s="79">
        <v>15.2</v>
      </c>
      <c r="E85" s="79">
        <v>15.2</v>
      </c>
      <c r="F85" s="75">
        <f>C85*D85</f>
        <v>5897.5999999999995</v>
      </c>
      <c r="G85" s="75"/>
      <c r="H85" s="75">
        <f>SUM(F85:G85)</f>
        <v>5897.5999999999995</v>
      </c>
    </row>
    <row r="86" spans="1:8" ht="27.95" customHeight="1" x14ac:dyDescent="0.25">
      <c r="A86" s="30"/>
      <c r="B86" s="99" t="s">
        <v>158</v>
      </c>
      <c r="C86" s="81"/>
      <c r="D86" s="79"/>
      <c r="E86" s="79"/>
      <c r="F86" s="75"/>
      <c r="G86" s="75"/>
      <c r="H86" s="75"/>
    </row>
    <row r="87" spans="1:8" ht="22.5" customHeight="1" x14ac:dyDescent="0.3">
      <c r="A87" s="3">
        <f>A85+1</f>
        <v>63</v>
      </c>
      <c r="B87" s="39" t="s">
        <v>160</v>
      </c>
      <c r="C87" s="81">
        <f>410</f>
        <v>410</v>
      </c>
      <c r="D87" s="79">
        <v>15.2</v>
      </c>
      <c r="E87" s="79">
        <v>15.2</v>
      </c>
      <c r="F87" s="75">
        <f t="shared" ref="F87:F92" si="11">C87*D87</f>
        <v>6232</v>
      </c>
      <c r="G87" s="75"/>
      <c r="H87" s="75">
        <f t="shared" ref="H87:H92" si="12">SUM(F87:G87)</f>
        <v>6232</v>
      </c>
    </row>
    <row r="88" spans="1:8" ht="27.95" customHeight="1" x14ac:dyDescent="0.25">
      <c r="A88" s="3">
        <f t="shared" ref="A88:A92" si="13">A87+1</f>
        <v>64</v>
      </c>
      <c r="B88" s="36" t="s">
        <v>164</v>
      </c>
      <c r="C88" s="81">
        <f>280</f>
        <v>280</v>
      </c>
      <c r="D88" s="79">
        <v>15.2</v>
      </c>
      <c r="E88" s="79">
        <v>15.2</v>
      </c>
      <c r="F88" s="75">
        <f t="shared" si="11"/>
        <v>4256</v>
      </c>
      <c r="G88" s="75">
        <v>864.35</v>
      </c>
      <c r="H88" s="75">
        <f t="shared" si="12"/>
        <v>5120.3500000000004</v>
      </c>
    </row>
    <row r="89" spans="1:8" ht="27.95" customHeight="1" x14ac:dyDescent="0.25">
      <c r="A89" s="3">
        <f t="shared" si="13"/>
        <v>65</v>
      </c>
      <c r="B89" s="48" t="s">
        <v>166</v>
      </c>
      <c r="C89" s="81">
        <f>318.76*1.04</f>
        <v>331.5104</v>
      </c>
      <c r="D89" s="79">
        <v>15.2</v>
      </c>
      <c r="E89" s="79">
        <v>15.2</v>
      </c>
      <c r="F89" s="66">
        <f t="shared" si="11"/>
        <v>5038.9580799999994</v>
      </c>
      <c r="G89" s="75"/>
      <c r="H89" s="75">
        <f t="shared" si="12"/>
        <v>5038.9580799999994</v>
      </c>
    </row>
    <row r="90" spans="1:8" ht="27.95" customHeight="1" x14ac:dyDescent="0.25">
      <c r="A90" s="3">
        <f t="shared" si="13"/>
        <v>66</v>
      </c>
      <c r="B90" s="48" t="s">
        <v>168</v>
      </c>
      <c r="C90" s="81">
        <f>316.18*1.04</f>
        <v>328.8272</v>
      </c>
      <c r="D90" s="79">
        <v>15.2</v>
      </c>
      <c r="E90" s="79">
        <v>15.2</v>
      </c>
      <c r="F90" s="66">
        <f t="shared" si="11"/>
        <v>4998.1734399999996</v>
      </c>
      <c r="G90" s="75">
        <v>518.61</v>
      </c>
      <c r="H90" s="75">
        <f t="shared" si="12"/>
        <v>5516.7834399999992</v>
      </c>
    </row>
    <row r="91" spans="1:8" ht="27.95" customHeight="1" x14ac:dyDescent="0.25">
      <c r="A91" s="3">
        <f t="shared" si="13"/>
        <v>67</v>
      </c>
      <c r="B91" s="36" t="s">
        <v>135</v>
      </c>
      <c r="C91" s="81">
        <f>410</f>
        <v>410</v>
      </c>
      <c r="D91" s="79">
        <v>15.2</v>
      </c>
      <c r="E91" s="79">
        <v>15.2</v>
      </c>
      <c r="F91" s="75">
        <f t="shared" si="11"/>
        <v>6232</v>
      </c>
      <c r="G91" s="75">
        <v>518.61</v>
      </c>
      <c r="H91" s="75">
        <f t="shared" si="12"/>
        <v>6750.61</v>
      </c>
    </row>
    <row r="92" spans="1:8" ht="27.95" customHeight="1" x14ac:dyDescent="0.25">
      <c r="A92" s="3">
        <f t="shared" si="13"/>
        <v>68</v>
      </c>
      <c r="B92" s="36" t="s">
        <v>312</v>
      </c>
      <c r="C92" s="81">
        <v>280</v>
      </c>
      <c r="D92" s="79">
        <v>15.2</v>
      </c>
      <c r="E92" s="79">
        <v>15.2</v>
      </c>
      <c r="F92" s="75">
        <f t="shared" si="11"/>
        <v>4256</v>
      </c>
      <c r="G92" s="75"/>
      <c r="H92" s="75">
        <f t="shared" si="12"/>
        <v>4256</v>
      </c>
    </row>
    <row r="93" spans="1:8" ht="27.95" customHeight="1" x14ac:dyDescent="0.25">
      <c r="A93" s="30"/>
      <c r="B93" s="99" t="s">
        <v>171</v>
      </c>
      <c r="C93" s="81"/>
      <c r="D93" s="79"/>
      <c r="E93" s="79"/>
      <c r="F93" s="75"/>
      <c r="G93" s="75"/>
      <c r="H93" s="75"/>
    </row>
    <row r="94" spans="1:8" ht="27.95" customHeight="1" x14ac:dyDescent="0.25">
      <c r="A94" s="30">
        <f>A70+1</f>
        <v>51</v>
      </c>
      <c r="B94" s="43" t="s">
        <v>37</v>
      </c>
      <c r="C94" s="81">
        <v>410</v>
      </c>
      <c r="D94" s="79">
        <v>15.2</v>
      </c>
      <c r="E94" s="79">
        <v>15.2</v>
      </c>
      <c r="F94" s="75">
        <f t="shared" ref="F94:F114" si="14">C94*D94</f>
        <v>6232</v>
      </c>
      <c r="G94" s="75"/>
      <c r="H94" s="75">
        <f t="shared" ref="H94:H115" si="15">SUM(F94:G94)</f>
        <v>6232</v>
      </c>
    </row>
    <row r="95" spans="1:8" ht="27.95" customHeight="1" x14ac:dyDescent="0.25">
      <c r="A95" s="30">
        <f>A77+1</f>
        <v>70</v>
      </c>
      <c r="B95" s="36" t="s">
        <v>175</v>
      </c>
      <c r="C95" s="81">
        <f>269.11*1.04</f>
        <v>279.87440000000004</v>
      </c>
      <c r="D95" s="79">
        <v>15.2</v>
      </c>
      <c r="E95" s="79">
        <v>15.2</v>
      </c>
      <c r="F95" s="75">
        <f t="shared" si="14"/>
        <v>4254.0908800000007</v>
      </c>
      <c r="G95" s="75">
        <v>1037.22</v>
      </c>
      <c r="H95" s="75">
        <f t="shared" si="15"/>
        <v>5291.3108800000009</v>
      </c>
    </row>
    <row r="96" spans="1:8" ht="27.95" customHeight="1" x14ac:dyDescent="0.25">
      <c r="A96" s="30">
        <f>A95+1</f>
        <v>71</v>
      </c>
      <c r="B96" s="36" t="s">
        <v>177</v>
      </c>
      <c r="C96" s="81">
        <f t="shared" ref="C96:C103" si="16">269.11*1.04</f>
        <v>279.87440000000004</v>
      </c>
      <c r="D96" s="79">
        <v>15.2</v>
      </c>
      <c r="E96" s="79">
        <v>15.2</v>
      </c>
      <c r="F96" s="75">
        <f t="shared" si="14"/>
        <v>4254.0908800000007</v>
      </c>
      <c r="G96" s="75">
        <v>1210.0899999999999</v>
      </c>
      <c r="H96" s="75">
        <f t="shared" si="15"/>
        <v>5464.1808800000008</v>
      </c>
    </row>
    <row r="97" spans="1:8" ht="27.95" customHeight="1" x14ac:dyDescent="0.25">
      <c r="A97" s="30">
        <f t="shared" ref="A97:A151" si="17">A96+1</f>
        <v>72</v>
      </c>
      <c r="B97" s="36" t="s">
        <v>179</v>
      </c>
      <c r="C97" s="81">
        <f t="shared" si="16"/>
        <v>279.87440000000004</v>
      </c>
      <c r="D97" s="79">
        <v>15.2</v>
      </c>
      <c r="E97" s="79">
        <v>15.2</v>
      </c>
      <c r="F97" s="75">
        <f t="shared" si="14"/>
        <v>4254.0908800000007</v>
      </c>
      <c r="G97" s="75">
        <v>864.35</v>
      </c>
      <c r="H97" s="75">
        <f t="shared" si="15"/>
        <v>5118.440880000001</v>
      </c>
    </row>
    <row r="98" spans="1:8" ht="27.95" customHeight="1" x14ac:dyDescent="0.25">
      <c r="A98" s="30">
        <f t="shared" si="17"/>
        <v>73</v>
      </c>
      <c r="B98" s="36" t="s">
        <v>181</v>
      </c>
      <c r="C98" s="81">
        <f t="shared" si="16"/>
        <v>279.87440000000004</v>
      </c>
      <c r="D98" s="79">
        <v>15.2</v>
      </c>
      <c r="E98" s="79">
        <v>15.2</v>
      </c>
      <c r="F98" s="75">
        <f t="shared" si="14"/>
        <v>4254.0908800000007</v>
      </c>
      <c r="G98" s="75"/>
      <c r="H98" s="75">
        <f t="shared" si="15"/>
        <v>4254.0908800000007</v>
      </c>
    </row>
    <row r="99" spans="1:8" ht="27.95" customHeight="1" x14ac:dyDescent="0.25">
      <c r="A99" s="30">
        <f t="shared" si="17"/>
        <v>74</v>
      </c>
      <c r="B99" s="36" t="s">
        <v>183</v>
      </c>
      <c r="C99" s="81">
        <f t="shared" si="16"/>
        <v>279.87440000000004</v>
      </c>
      <c r="D99" s="79">
        <v>15.2</v>
      </c>
      <c r="E99" s="79">
        <v>15.2</v>
      </c>
      <c r="F99" s="75">
        <f t="shared" si="14"/>
        <v>4254.0908800000007</v>
      </c>
      <c r="G99" s="75">
        <v>1037.22</v>
      </c>
      <c r="H99" s="75">
        <f t="shared" si="15"/>
        <v>5291.3108800000009</v>
      </c>
    </row>
    <row r="100" spans="1:8" ht="27.95" customHeight="1" x14ac:dyDescent="0.25">
      <c r="A100" s="30">
        <f t="shared" si="17"/>
        <v>75</v>
      </c>
      <c r="B100" s="36" t="s">
        <v>185</v>
      </c>
      <c r="C100" s="81">
        <f t="shared" si="16"/>
        <v>279.87440000000004</v>
      </c>
      <c r="D100" s="79">
        <v>15.2</v>
      </c>
      <c r="E100" s="79">
        <v>15.2</v>
      </c>
      <c r="F100" s="75">
        <f t="shared" si="14"/>
        <v>4254.0908800000007</v>
      </c>
      <c r="G100" s="75">
        <v>1037.22</v>
      </c>
      <c r="H100" s="75">
        <f t="shared" si="15"/>
        <v>5291.3108800000009</v>
      </c>
    </row>
    <row r="101" spans="1:8" ht="27.95" customHeight="1" x14ac:dyDescent="0.25">
      <c r="A101" s="30">
        <f t="shared" si="17"/>
        <v>76</v>
      </c>
      <c r="B101" s="36" t="s">
        <v>187</v>
      </c>
      <c r="C101" s="81">
        <f t="shared" si="16"/>
        <v>279.87440000000004</v>
      </c>
      <c r="D101" s="79">
        <v>15.2</v>
      </c>
      <c r="E101" s="79">
        <v>15.2</v>
      </c>
      <c r="F101" s="75">
        <f t="shared" si="14"/>
        <v>4254.0908800000007</v>
      </c>
      <c r="G101" s="75">
        <v>691.48</v>
      </c>
      <c r="H101" s="75">
        <f t="shared" si="15"/>
        <v>4945.5708800000011</v>
      </c>
    </row>
    <row r="102" spans="1:8" ht="27.95" customHeight="1" x14ac:dyDescent="0.25">
      <c r="A102" s="30">
        <f t="shared" si="17"/>
        <v>77</v>
      </c>
      <c r="B102" s="36" t="s">
        <v>189</v>
      </c>
      <c r="C102" s="81">
        <f t="shared" si="16"/>
        <v>279.87440000000004</v>
      </c>
      <c r="D102" s="79">
        <v>15.2</v>
      </c>
      <c r="E102" s="79">
        <v>15.2</v>
      </c>
      <c r="F102" s="75">
        <f t="shared" si="14"/>
        <v>4254.0908800000007</v>
      </c>
      <c r="G102" s="75">
        <v>1037.22</v>
      </c>
      <c r="H102" s="75">
        <f t="shared" si="15"/>
        <v>5291.3108800000009</v>
      </c>
    </row>
    <row r="103" spans="1:8" ht="27.95" customHeight="1" x14ac:dyDescent="0.25">
      <c r="A103" s="30">
        <f t="shared" si="17"/>
        <v>78</v>
      </c>
      <c r="B103" s="36" t="s">
        <v>191</v>
      </c>
      <c r="C103" s="81">
        <f t="shared" si="16"/>
        <v>279.87440000000004</v>
      </c>
      <c r="D103" s="79">
        <v>15.2</v>
      </c>
      <c r="E103" s="79">
        <v>15.2</v>
      </c>
      <c r="F103" s="75">
        <f t="shared" si="14"/>
        <v>4254.0908800000007</v>
      </c>
      <c r="G103" s="75">
        <v>864.35</v>
      </c>
      <c r="H103" s="75">
        <f t="shared" si="15"/>
        <v>5118.440880000001</v>
      </c>
    </row>
    <row r="104" spans="1:8" ht="27.95" customHeight="1" x14ac:dyDescent="0.25">
      <c r="A104" s="30">
        <f t="shared" si="17"/>
        <v>79</v>
      </c>
      <c r="B104" s="36" t="s">
        <v>193</v>
      </c>
      <c r="C104" s="81">
        <f>253</f>
        <v>253</v>
      </c>
      <c r="D104" s="79">
        <v>15.2</v>
      </c>
      <c r="E104" s="79">
        <v>15.2</v>
      </c>
      <c r="F104" s="75">
        <f t="shared" si="14"/>
        <v>3845.6</v>
      </c>
      <c r="G104" s="75">
        <v>1037.22</v>
      </c>
      <c r="H104" s="75">
        <f t="shared" si="15"/>
        <v>4882.82</v>
      </c>
    </row>
    <row r="105" spans="1:8" ht="27.95" customHeight="1" x14ac:dyDescent="0.25">
      <c r="A105" s="30">
        <f t="shared" si="17"/>
        <v>80</v>
      </c>
      <c r="B105" s="36" t="s">
        <v>195</v>
      </c>
      <c r="C105" s="81">
        <f>137.01*1.04</f>
        <v>142.49039999999999</v>
      </c>
      <c r="D105" s="79">
        <v>15.2</v>
      </c>
      <c r="E105" s="79">
        <v>15.2</v>
      </c>
      <c r="F105" s="75">
        <f t="shared" si="14"/>
        <v>2165.8540799999996</v>
      </c>
      <c r="G105" s="75">
        <v>1037.22</v>
      </c>
      <c r="H105" s="75">
        <f t="shared" si="15"/>
        <v>3203.0740799999994</v>
      </c>
    </row>
    <row r="106" spans="1:8" ht="27.95" customHeight="1" x14ac:dyDescent="0.25">
      <c r="A106" s="30">
        <f t="shared" si="17"/>
        <v>81</v>
      </c>
      <c r="B106" s="36" t="s">
        <v>197</v>
      </c>
      <c r="C106" s="81">
        <v>253</v>
      </c>
      <c r="D106" s="79">
        <v>15.2</v>
      </c>
      <c r="E106" s="79">
        <v>15.2</v>
      </c>
      <c r="F106" s="75">
        <f t="shared" si="14"/>
        <v>3845.6</v>
      </c>
      <c r="G106" s="75">
        <v>1037.22</v>
      </c>
      <c r="H106" s="75">
        <f t="shared" si="15"/>
        <v>4882.82</v>
      </c>
    </row>
    <row r="107" spans="1:8" ht="27.95" customHeight="1" x14ac:dyDescent="0.25">
      <c r="A107" s="30">
        <f t="shared" si="17"/>
        <v>82</v>
      </c>
      <c r="B107" s="36" t="s">
        <v>199</v>
      </c>
      <c r="C107" s="81">
        <v>253</v>
      </c>
      <c r="D107" s="79">
        <v>15.2</v>
      </c>
      <c r="E107" s="79">
        <v>15.2</v>
      </c>
      <c r="F107" s="75">
        <f t="shared" si="14"/>
        <v>3845.6</v>
      </c>
      <c r="G107" s="75">
        <v>864.35</v>
      </c>
      <c r="H107" s="75">
        <f t="shared" si="15"/>
        <v>4709.95</v>
      </c>
    </row>
    <row r="108" spans="1:8" ht="27.95" customHeight="1" x14ac:dyDescent="0.25">
      <c r="A108" s="30">
        <f t="shared" si="17"/>
        <v>83</v>
      </c>
      <c r="B108" s="36" t="s">
        <v>201</v>
      </c>
      <c r="C108" s="81">
        <v>253</v>
      </c>
      <c r="D108" s="79">
        <v>15.2</v>
      </c>
      <c r="E108" s="79">
        <v>15.2</v>
      </c>
      <c r="F108" s="75">
        <f t="shared" si="14"/>
        <v>3845.6</v>
      </c>
      <c r="G108" s="75">
        <v>691.48</v>
      </c>
      <c r="H108" s="75">
        <f t="shared" si="15"/>
        <v>4537.08</v>
      </c>
    </row>
    <row r="109" spans="1:8" ht="27.95" customHeight="1" x14ac:dyDescent="0.25">
      <c r="A109" s="30">
        <f t="shared" si="17"/>
        <v>84</v>
      </c>
      <c r="B109" s="36" t="s">
        <v>203</v>
      </c>
      <c r="C109" s="81">
        <f>243.27*1.04</f>
        <v>253.00080000000003</v>
      </c>
      <c r="D109" s="79">
        <v>15.2</v>
      </c>
      <c r="E109" s="79">
        <v>15.2</v>
      </c>
      <c r="F109" s="75">
        <f t="shared" si="14"/>
        <v>3845.6121600000001</v>
      </c>
      <c r="G109" s="75">
        <v>864.35</v>
      </c>
      <c r="H109" s="75">
        <f t="shared" si="15"/>
        <v>4709.96216</v>
      </c>
    </row>
    <row r="110" spans="1:8" ht="27.95" customHeight="1" x14ac:dyDescent="0.25">
      <c r="A110" s="30">
        <f t="shared" si="17"/>
        <v>85</v>
      </c>
      <c r="B110" s="36" t="s">
        <v>205</v>
      </c>
      <c r="C110" s="81">
        <v>253</v>
      </c>
      <c r="D110" s="79">
        <v>15.2</v>
      </c>
      <c r="E110" s="79">
        <v>15.2</v>
      </c>
      <c r="F110" s="75">
        <f t="shared" si="14"/>
        <v>3845.6</v>
      </c>
      <c r="G110" s="75">
        <v>864.35</v>
      </c>
      <c r="H110" s="75">
        <f t="shared" si="15"/>
        <v>4709.95</v>
      </c>
    </row>
    <row r="111" spans="1:8" ht="27.95" customHeight="1" x14ac:dyDescent="0.25">
      <c r="A111" s="30">
        <f t="shared" si="17"/>
        <v>86</v>
      </c>
      <c r="B111" s="36" t="s">
        <v>207</v>
      </c>
      <c r="C111" s="81">
        <v>253</v>
      </c>
      <c r="D111" s="79">
        <v>15.2</v>
      </c>
      <c r="E111" s="79">
        <v>15.2</v>
      </c>
      <c r="F111" s="75">
        <f t="shared" si="14"/>
        <v>3845.6</v>
      </c>
      <c r="G111" s="75"/>
      <c r="H111" s="75">
        <f t="shared" si="15"/>
        <v>3845.6</v>
      </c>
    </row>
    <row r="112" spans="1:8" ht="27.95" customHeight="1" x14ac:dyDescent="0.25">
      <c r="A112" s="30">
        <f t="shared" si="17"/>
        <v>87</v>
      </c>
      <c r="B112" s="43" t="s">
        <v>209</v>
      </c>
      <c r="C112" s="81">
        <f>338.66*1.04</f>
        <v>352.20640000000003</v>
      </c>
      <c r="D112" s="79">
        <v>15.2</v>
      </c>
      <c r="E112" s="79">
        <v>15.2</v>
      </c>
      <c r="F112" s="75">
        <f t="shared" si="14"/>
        <v>5353.5372800000005</v>
      </c>
      <c r="G112" s="75"/>
      <c r="H112" s="75">
        <f t="shared" si="15"/>
        <v>5353.5372800000005</v>
      </c>
    </row>
    <row r="113" spans="1:8" ht="27.95" customHeight="1" x14ac:dyDescent="0.25">
      <c r="A113" s="30">
        <f t="shared" si="17"/>
        <v>88</v>
      </c>
      <c r="B113" s="36" t="s">
        <v>211</v>
      </c>
      <c r="C113" s="81">
        <f>244.79*1.04</f>
        <v>254.58160000000001</v>
      </c>
      <c r="D113" s="79">
        <v>15.2</v>
      </c>
      <c r="E113" s="79">
        <v>15.2</v>
      </c>
      <c r="F113" s="75">
        <f t="shared" si="14"/>
        <v>3869.64032</v>
      </c>
      <c r="G113" s="75">
        <v>518.61</v>
      </c>
      <c r="H113" s="75">
        <f t="shared" si="15"/>
        <v>4388.2503200000001</v>
      </c>
    </row>
    <row r="114" spans="1:8" ht="27.95" customHeight="1" x14ac:dyDescent="0.25">
      <c r="A114" s="30">
        <f>A113+1</f>
        <v>89</v>
      </c>
      <c r="B114" s="36" t="s">
        <v>213</v>
      </c>
      <c r="C114" s="81">
        <f>244.79*1.04</f>
        <v>254.58160000000001</v>
      </c>
      <c r="D114" s="79">
        <v>15.2</v>
      </c>
      <c r="E114" s="79">
        <v>15.2</v>
      </c>
      <c r="F114" s="75">
        <f t="shared" si="14"/>
        <v>3869.64032</v>
      </c>
      <c r="G114" s="75">
        <v>691.48</v>
      </c>
      <c r="H114" s="75">
        <f t="shared" si="15"/>
        <v>4561.12032</v>
      </c>
    </row>
    <row r="115" spans="1:8" ht="27.95" customHeight="1" x14ac:dyDescent="0.25">
      <c r="A115" s="30">
        <f>A114+1</f>
        <v>90</v>
      </c>
      <c r="B115" s="43" t="s">
        <v>215</v>
      </c>
      <c r="C115" s="81">
        <f>244.79*1.04</f>
        <v>254.58160000000001</v>
      </c>
      <c r="D115" s="79">
        <v>15.2</v>
      </c>
      <c r="E115" s="79">
        <v>15.2</v>
      </c>
      <c r="F115" s="75">
        <f>C115*0</f>
        <v>0</v>
      </c>
      <c r="G115" s="75"/>
      <c r="H115" s="75">
        <f t="shared" si="15"/>
        <v>0</v>
      </c>
    </row>
    <row r="116" spans="1:8" ht="27.95" customHeight="1" x14ac:dyDescent="0.25">
      <c r="A116" s="30"/>
      <c r="B116" s="99" t="s">
        <v>216</v>
      </c>
      <c r="C116" s="81"/>
      <c r="D116" s="79"/>
      <c r="E116" s="79"/>
      <c r="F116" s="75"/>
      <c r="G116" s="75"/>
      <c r="H116" s="75"/>
    </row>
    <row r="117" spans="1:8" ht="21.75" customHeight="1" x14ac:dyDescent="0.3">
      <c r="A117" s="3">
        <f>A115+1</f>
        <v>91</v>
      </c>
      <c r="B117" s="82" t="s">
        <v>218</v>
      </c>
      <c r="C117" s="81">
        <v>410</v>
      </c>
      <c r="D117" s="79">
        <v>15.2</v>
      </c>
      <c r="E117" s="79">
        <v>15.2</v>
      </c>
      <c r="F117" s="75">
        <f t="shared" ref="F117:F134" si="18">C117*D117</f>
        <v>6232</v>
      </c>
      <c r="G117" s="75"/>
      <c r="H117" s="75">
        <f t="shared" ref="H117:H139" si="19">SUM(F117:G117)</f>
        <v>6232</v>
      </c>
    </row>
    <row r="118" spans="1:8" ht="27.95" customHeight="1" x14ac:dyDescent="0.25">
      <c r="A118" s="30">
        <f>A117+1</f>
        <v>92</v>
      </c>
      <c r="B118" s="36" t="s">
        <v>220</v>
      </c>
      <c r="C118" s="81">
        <f>400.07*1.04</f>
        <v>416.07280000000003</v>
      </c>
      <c r="D118" s="79">
        <v>15.2</v>
      </c>
      <c r="E118" s="79">
        <v>15.2</v>
      </c>
      <c r="F118" s="75">
        <f t="shared" si="18"/>
        <v>6324.30656</v>
      </c>
      <c r="G118" s="75">
        <v>864.35</v>
      </c>
      <c r="H118" s="75">
        <f t="shared" si="19"/>
        <v>7188.6565600000004</v>
      </c>
    </row>
    <row r="119" spans="1:8" ht="27.95" customHeight="1" x14ac:dyDescent="0.25">
      <c r="A119" s="30">
        <f t="shared" si="17"/>
        <v>93</v>
      </c>
      <c r="B119" s="36" t="s">
        <v>222</v>
      </c>
      <c r="C119" s="81">
        <v>300</v>
      </c>
      <c r="D119" s="79">
        <v>15.2</v>
      </c>
      <c r="E119" s="79">
        <v>15.2</v>
      </c>
      <c r="F119" s="75">
        <f t="shared" si="18"/>
        <v>4560</v>
      </c>
      <c r="G119" s="75">
        <v>1037.22</v>
      </c>
      <c r="H119" s="75">
        <f t="shared" si="19"/>
        <v>5597.22</v>
      </c>
    </row>
    <row r="120" spans="1:8" ht="27.95" customHeight="1" x14ac:dyDescent="0.25">
      <c r="A120" s="30">
        <f t="shared" si="17"/>
        <v>94</v>
      </c>
      <c r="B120" s="36" t="s">
        <v>224</v>
      </c>
      <c r="C120" s="81">
        <f>317.58*1.04</f>
        <v>330.28320000000002</v>
      </c>
      <c r="D120" s="79">
        <v>15.2</v>
      </c>
      <c r="E120" s="79">
        <v>15.2</v>
      </c>
      <c r="F120" s="75">
        <f t="shared" si="18"/>
        <v>5020.3046400000003</v>
      </c>
      <c r="G120" s="75">
        <v>864.35</v>
      </c>
      <c r="H120" s="75">
        <f t="shared" si="19"/>
        <v>5884.6546400000007</v>
      </c>
    </row>
    <row r="121" spans="1:8" ht="27.95" customHeight="1" x14ac:dyDescent="0.25">
      <c r="A121" s="30">
        <f t="shared" si="17"/>
        <v>95</v>
      </c>
      <c r="B121" s="36" t="s">
        <v>226</v>
      </c>
      <c r="C121" s="81">
        <v>300</v>
      </c>
      <c r="D121" s="79">
        <v>15.2</v>
      </c>
      <c r="E121" s="79">
        <v>14.2</v>
      </c>
      <c r="F121" s="75">
        <f t="shared" si="18"/>
        <v>4560</v>
      </c>
      <c r="G121" s="75">
        <v>691.48</v>
      </c>
      <c r="H121" s="75">
        <f t="shared" si="19"/>
        <v>5251.48</v>
      </c>
    </row>
    <row r="122" spans="1:8" ht="27.95" customHeight="1" x14ac:dyDescent="0.25">
      <c r="A122" s="30">
        <f t="shared" si="17"/>
        <v>96</v>
      </c>
      <c r="B122" s="36" t="s">
        <v>228</v>
      </c>
      <c r="C122" s="81">
        <v>300</v>
      </c>
      <c r="D122" s="79">
        <v>15.2</v>
      </c>
      <c r="E122" s="79">
        <v>15.2</v>
      </c>
      <c r="F122" s="75">
        <f t="shared" si="18"/>
        <v>4560</v>
      </c>
      <c r="G122" s="75">
        <v>1037.22</v>
      </c>
      <c r="H122" s="75">
        <f t="shared" si="19"/>
        <v>5597.22</v>
      </c>
    </row>
    <row r="123" spans="1:8" ht="27.95" customHeight="1" x14ac:dyDescent="0.25">
      <c r="A123" s="30">
        <f t="shared" si="17"/>
        <v>97</v>
      </c>
      <c r="B123" s="36" t="s">
        <v>230</v>
      </c>
      <c r="C123" s="81">
        <v>300</v>
      </c>
      <c r="D123" s="79">
        <v>15.2</v>
      </c>
      <c r="E123" s="79">
        <v>15.2</v>
      </c>
      <c r="F123" s="75">
        <f t="shared" si="18"/>
        <v>4560</v>
      </c>
      <c r="G123" s="75">
        <v>691.48</v>
      </c>
      <c r="H123" s="75">
        <f t="shared" si="19"/>
        <v>5251.48</v>
      </c>
    </row>
    <row r="124" spans="1:8" ht="27.95" customHeight="1" x14ac:dyDescent="0.25">
      <c r="A124" s="30">
        <f t="shared" si="17"/>
        <v>98</v>
      </c>
      <c r="B124" s="36" t="s">
        <v>232</v>
      </c>
      <c r="C124" s="81">
        <v>300</v>
      </c>
      <c r="D124" s="79">
        <v>15.2</v>
      </c>
      <c r="E124" s="79">
        <v>15.2</v>
      </c>
      <c r="F124" s="75">
        <f t="shared" si="18"/>
        <v>4560</v>
      </c>
      <c r="G124" s="75">
        <v>864.35</v>
      </c>
      <c r="H124" s="75">
        <f t="shared" si="19"/>
        <v>5424.35</v>
      </c>
    </row>
    <row r="125" spans="1:8" ht="27.95" customHeight="1" x14ac:dyDescent="0.25">
      <c r="A125" s="30">
        <f t="shared" si="17"/>
        <v>99</v>
      </c>
      <c r="B125" s="36" t="s">
        <v>234</v>
      </c>
      <c r="C125" s="81">
        <v>300</v>
      </c>
      <c r="D125" s="30">
        <v>15.2</v>
      </c>
      <c r="E125" s="79">
        <v>15.2</v>
      </c>
      <c r="F125" s="75">
        <f t="shared" si="18"/>
        <v>4560</v>
      </c>
      <c r="G125" s="75">
        <v>518.61</v>
      </c>
      <c r="H125" s="75">
        <f t="shared" si="19"/>
        <v>5078.6099999999997</v>
      </c>
    </row>
    <row r="126" spans="1:8" ht="27.95" customHeight="1" x14ac:dyDescent="0.25">
      <c r="A126" s="30">
        <f t="shared" si="17"/>
        <v>100</v>
      </c>
      <c r="B126" s="36" t="s">
        <v>236</v>
      </c>
      <c r="C126" s="81">
        <v>300</v>
      </c>
      <c r="D126" s="79">
        <v>15.2</v>
      </c>
      <c r="E126" s="79">
        <v>15.2</v>
      </c>
      <c r="F126" s="75">
        <f t="shared" si="18"/>
        <v>4560</v>
      </c>
      <c r="G126" s="75">
        <v>518.61</v>
      </c>
      <c r="H126" s="75">
        <f t="shared" si="19"/>
        <v>5078.6099999999997</v>
      </c>
    </row>
    <row r="127" spans="1:8" ht="27.95" customHeight="1" x14ac:dyDescent="0.25">
      <c r="A127" s="30">
        <f t="shared" si="17"/>
        <v>101</v>
      </c>
      <c r="B127" s="36" t="s">
        <v>238</v>
      </c>
      <c r="C127" s="81">
        <v>280</v>
      </c>
      <c r="D127" s="79">
        <v>15.2</v>
      </c>
      <c r="E127" s="79">
        <v>15.2</v>
      </c>
      <c r="F127" s="75">
        <f t="shared" si="18"/>
        <v>4256</v>
      </c>
      <c r="G127" s="75">
        <v>1037.22</v>
      </c>
      <c r="H127" s="75">
        <f t="shared" si="19"/>
        <v>5293.22</v>
      </c>
    </row>
    <row r="128" spans="1:8" ht="27.95" customHeight="1" x14ac:dyDescent="0.25">
      <c r="A128" s="30">
        <f t="shared" si="17"/>
        <v>102</v>
      </c>
      <c r="B128" s="36" t="s">
        <v>240</v>
      </c>
      <c r="C128" s="81">
        <v>280</v>
      </c>
      <c r="D128" s="79">
        <v>15.2</v>
      </c>
      <c r="E128" s="79">
        <v>15.2</v>
      </c>
      <c r="F128" s="75">
        <f t="shared" si="18"/>
        <v>4256</v>
      </c>
      <c r="G128" s="75">
        <v>864.35</v>
      </c>
      <c r="H128" s="75">
        <f t="shared" si="19"/>
        <v>5120.3500000000004</v>
      </c>
    </row>
    <row r="129" spans="1:8" ht="27.95" customHeight="1" x14ac:dyDescent="0.25">
      <c r="A129" s="30">
        <f t="shared" si="17"/>
        <v>103</v>
      </c>
      <c r="B129" s="36" t="s">
        <v>242</v>
      </c>
      <c r="C129" s="81">
        <f>280</f>
        <v>280</v>
      </c>
      <c r="D129" s="79">
        <v>15.2</v>
      </c>
      <c r="E129" s="79">
        <v>15.2</v>
      </c>
      <c r="F129" s="75">
        <f t="shared" si="18"/>
        <v>4256</v>
      </c>
      <c r="G129" s="75">
        <v>1037.22</v>
      </c>
      <c r="H129" s="75">
        <f t="shared" si="19"/>
        <v>5293.22</v>
      </c>
    </row>
    <row r="130" spans="1:8" ht="27.95" customHeight="1" x14ac:dyDescent="0.25">
      <c r="A130" s="30">
        <f t="shared" si="17"/>
        <v>104</v>
      </c>
      <c r="B130" s="36" t="s">
        <v>244</v>
      </c>
      <c r="C130" s="81">
        <v>280</v>
      </c>
      <c r="D130" s="79">
        <v>15.2</v>
      </c>
      <c r="E130" s="79">
        <v>15.2</v>
      </c>
      <c r="F130" s="75">
        <f t="shared" si="18"/>
        <v>4256</v>
      </c>
      <c r="G130" s="75">
        <v>1037.22</v>
      </c>
      <c r="H130" s="75">
        <f t="shared" si="19"/>
        <v>5293.22</v>
      </c>
    </row>
    <row r="131" spans="1:8" ht="27.95" customHeight="1" x14ac:dyDescent="0.25">
      <c r="A131" s="30">
        <f t="shared" si="17"/>
        <v>105</v>
      </c>
      <c r="B131" s="36" t="s">
        <v>246</v>
      </c>
      <c r="C131" s="81">
        <f>280</f>
        <v>280</v>
      </c>
      <c r="D131" s="79">
        <v>15.2</v>
      </c>
      <c r="E131" s="79">
        <v>15.2</v>
      </c>
      <c r="F131" s="75">
        <f t="shared" si="18"/>
        <v>4256</v>
      </c>
      <c r="G131" s="75">
        <v>518.61</v>
      </c>
      <c r="H131" s="75">
        <f t="shared" si="19"/>
        <v>4774.6099999999997</v>
      </c>
    </row>
    <row r="132" spans="1:8" ht="27.95" customHeight="1" x14ac:dyDescent="0.25">
      <c r="A132" s="30">
        <f t="shared" si="17"/>
        <v>106</v>
      </c>
      <c r="B132" s="36" t="s">
        <v>248</v>
      </c>
      <c r="C132" s="81">
        <v>280</v>
      </c>
      <c r="D132" s="30">
        <v>15.2</v>
      </c>
      <c r="E132" s="79">
        <v>15.2</v>
      </c>
      <c r="F132" s="75">
        <f t="shared" si="18"/>
        <v>4256</v>
      </c>
      <c r="G132" s="75">
        <v>518.61</v>
      </c>
      <c r="H132" s="75">
        <f t="shared" si="19"/>
        <v>4774.6099999999997</v>
      </c>
    </row>
    <row r="133" spans="1:8" ht="27.95" customHeight="1" x14ac:dyDescent="0.25">
      <c r="A133" s="30">
        <f t="shared" si="17"/>
        <v>107</v>
      </c>
      <c r="B133" s="36" t="s">
        <v>250</v>
      </c>
      <c r="C133" s="81">
        <f>245.93*1.04</f>
        <v>255.7672</v>
      </c>
      <c r="D133" s="79">
        <v>15.2</v>
      </c>
      <c r="E133" s="79">
        <v>15.2</v>
      </c>
      <c r="F133" s="75">
        <f t="shared" si="18"/>
        <v>3887.6614399999999</v>
      </c>
      <c r="G133" s="75">
        <v>691.48</v>
      </c>
      <c r="H133" s="75">
        <f t="shared" si="19"/>
        <v>4579.1414399999994</v>
      </c>
    </row>
    <row r="134" spans="1:8" ht="27.95" customHeight="1" x14ac:dyDescent="0.25">
      <c r="A134" s="30">
        <f t="shared" si="17"/>
        <v>108</v>
      </c>
      <c r="B134" s="36" t="s">
        <v>252</v>
      </c>
      <c r="C134" s="81">
        <v>280</v>
      </c>
      <c r="D134" s="79">
        <v>15.2</v>
      </c>
      <c r="E134" s="79">
        <v>15.2</v>
      </c>
      <c r="F134" s="75">
        <f t="shared" si="18"/>
        <v>4256</v>
      </c>
      <c r="G134" s="75"/>
      <c r="H134" s="75">
        <f t="shared" si="19"/>
        <v>4256</v>
      </c>
    </row>
    <row r="135" spans="1:8" ht="27.95" customHeight="1" x14ac:dyDescent="0.25">
      <c r="A135" s="30">
        <f t="shared" si="17"/>
        <v>109</v>
      </c>
      <c r="B135" s="36" t="s">
        <v>254</v>
      </c>
      <c r="C135" s="81">
        <v>280</v>
      </c>
      <c r="D135" s="79">
        <v>15.2</v>
      </c>
      <c r="E135" s="79">
        <v>15.2</v>
      </c>
      <c r="F135" s="75">
        <v>0</v>
      </c>
      <c r="G135" s="75">
        <v>0</v>
      </c>
      <c r="H135" s="75">
        <f t="shared" si="19"/>
        <v>0</v>
      </c>
    </row>
    <row r="136" spans="1:8" ht="27.95" customHeight="1" x14ac:dyDescent="0.25">
      <c r="A136" s="30">
        <f t="shared" si="17"/>
        <v>110</v>
      </c>
      <c r="B136" s="43" t="s">
        <v>256</v>
      </c>
      <c r="C136" s="81">
        <v>280</v>
      </c>
      <c r="D136" s="79">
        <v>15.2</v>
      </c>
      <c r="E136" s="79">
        <v>11.2</v>
      </c>
      <c r="F136" s="75">
        <f>C136*D136</f>
        <v>4256</v>
      </c>
      <c r="G136" s="75">
        <v>1037.22</v>
      </c>
      <c r="H136" s="75">
        <f t="shared" si="19"/>
        <v>5293.22</v>
      </c>
    </row>
    <row r="137" spans="1:8" ht="27.95" customHeight="1" x14ac:dyDescent="0.25">
      <c r="A137" s="30">
        <f t="shared" si="17"/>
        <v>111</v>
      </c>
      <c r="B137" s="36" t="s">
        <v>259</v>
      </c>
      <c r="C137" s="81">
        <v>280</v>
      </c>
      <c r="D137" s="79">
        <v>15.2</v>
      </c>
      <c r="E137" s="79">
        <v>15.2</v>
      </c>
      <c r="F137" s="75">
        <f>C137*D137</f>
        <v>4256</v>
      </c>
      <c r="G137" s="75">
        <v>518.61</v>
      </c>
      <c r="H137" s="75">
        <f t="shared" si="19"/>
        <v>4774.6099999999997</v>
      </c>
    </row>
    <row r="138" spans="1:8" ht="27.95" customHeight="1" x14ac:dyDescent="0.25">
      <c r="A138" s="30">
        <f t="shared" si="17"/>
        <v>112</v>
      </c>
      <c r="B138" s="36" t="s">
        <v>261</v>
      </c>
      <c r="C138" s="81">
        <v>280</v>
      </c>
      <c r="D138" s="79">
        <v>15.2</v>
      </c>
      <c r="E138" s="79">
        <v>15.2</v>
      </c>
      <c r="F138" s="75">
        <f>C138*D138</f>
        <v>4256</v>
      </c>
      <c r="G138" s="75">
        <v>864.35</v>
      </c>
      <c r="H138" s="75">
        <f t="shared" si="19"/>
        <v>5120.3500000000004</v>
      </c>
    </row>
    <row r="139" spans="1:8" ht="27.95" customHeight="1" x14ac:dyDescent="0.25">
      <c r="A139" s="30">
        <f t="shared" si="17"/>
        <v>113</v>
      </c>
      <c r="B139" s="36" t="s">
        <v>320</v>
      </c>
      <c r="C139" s="81">
        <f>252*1.04</f>
        <v>262.08</v>
      </c>
      <c r="D139" s="79">
        <v>15.2</v>
      </c>
      <c r="E139" s="79">
        <v>15.2</v>
      </c>
      <c r="F139" s="75">
        <f>C139*E139</f>
        <v>3983.6159999999995</v>
      </c>
      <c r="G139" s="75"/>
      <c r="H139" s="75">
        <f t="shared" si="19"/>
        <v>3983.6159999999995</v>
      </c>
    </row>
    <row r="140" spans="1:8" ht="27.95" customHeight="1" x14ac:dyDescent="0.25">
      <c r="A140" s="30"/>
      <c r="B140" s="101" t="s">
        <v>262</v>
      </c>
      <c r="C140" s="81"/>
      <c r="D140" s="79"/>
      <c r="E140" s="79"/>
      <c r="F140" s="75"/>
      <c r="G140" s="75"/>
      <c r="H140" s="75"/>
    </row>
    <row r="141" spans="1:8" ht="27" customHeight="1" x14ac:dyDescent="0.25">
      <c r="A141" s="30">
        <f>A139+1</f>
        <v>114</v>
      </c>
      <c r="B141" s="36" t="s">
        <v>264</v>
      </c>
      <c r="C141" s="81">
        <v>410</v>
      </c>
      <c r="D141" s="79">
        <v>15.2</v>
      </c>
      <c r="E141" s="79">
        <v>15.2</v>
      </c>
      <c r="F141" s="75">
        <f t="shared" ref="F141:F151" si="20">C141*D141</f>
        <v>6232</v>
      </c>
      <c r="G141" s="75">
        <v>691.84</v>
      </c>
      <c r="H141" s="75">
        <f t="shared" ref="H141:H151" si="21">SUM(F141:G141)</f>
        <v>6923.84</v>
      </c>
    </row>
    <row r="142" spans="1:8" ht="27.95" customHeight="1" x14ac:dyDescent="0.25">
      <c r="A142" s="30">
        <f t="shared" si="17"/>
        <v>115</v>
      </c>
      <c r="B142" s="36" t="s">
        <v>266</v>
      </c>
      <c r="C142" s="81">
        <f>317.58*1.04</f>
        <v>330.28320000000002</v>
      </c>
      <c r="D142" s="79">
        <v>15.2</v>
      </c>
      <c r="E142" s="79">
        <v>15.2</v>
      </c>
      <c r="F142" s="75">
        <f t="shared" si="20"/>
        <v>5020.3046400000003</v>
      </c>
      <c r="G142" s="75">
        <v>864.35</v>
      </c>
      <c r="H142" s="75">
        <f t="shared" si="21"/>
        <v>5884.6546400000007</v>
      </c>
    </row>
    <row r="143" spans="1:8" ht="27.95" customHeight="1" x14ac:dyDescent="0.25">
      <c r="A143" s="30">
        <f t="shared" si="17"/>
        <v>116</v>
      </c>
      <c r="B143" s="43" t="s">
        <v>257</v>
      </c>
      <c r="C143" s="81">
        <f>251.87*1.04</f>
        <v>261.94479999999999</v>
      </c>
      <c r="D143" s="79">
        <v>15.2</v>
      </c>
      <c r="E143" s="79">
        <v>15.2</v>
      </c>
      <c r="F143" s="75">
        <f t="shared" si="20"/>
        <v>3981.5609599999998</v>
      </c>
      <c r="G143" s="75"/>
      <c r="H143" s="75">
        <f t="shared" si="21"/>
        <v>3981.5609599999998</v>
      </c>
    </row>
    <row r="144" spans="1:8" ht="27.95" customHeight="1" x14ac:dyDescent="0.25">
      <c r="A144" s="30">
        <f t="shared" si="17"/>
        <v>117</v>
      </c>
      <c r="B144" s="36" t="s">
        <v>268</v>
      </c>
      <c r="C144" s="81">
        <f>335.13*1.04</f>
        <v>348.53520000000003</v>
      </c>
      <c r="D144" s="79">
        <v>15.2</v>
      </c>
      <c r="E144" s="79">
        <v>15.2</v>
      </c>
      <c r="F144" s="75">
        <f t="shared" si="20"/>
        <v>5297.7350400000005</v>
      </c>
      <c r="G144" s="75">
        <v>1037.22</v>
      </c>
      <c r="H144" s="75">
        <f t="shared" si="21"/>
        <v>6334.9550400000007</v>
      </c>
    </row>
    <row r="145" spans="1:10" ht="27.95" customHeight="1" x14ac:dyDescent="0.25">
      <c r="A145" s="30">
        <f t="shared" si="17"/>
        <v>118</v>
      </c>
      <c r="B145" s="36" t="s">
        <v>270</v>
      </c>
      <c r="C145" s="81">
        <f>335.13*1.04</f>
        <v>348.53520000000003</v>
      </c>
      <c r="D145" s="79">
        <v>15.2</v>
      </c>
      <c r="E145" s="79">
        <v>15.2</v>
      </c>
      <c r="F145" s="75">
        <f t="shared" si="20"/>
        <v>5297.7350400000005</v>
      </c>
      <c r="G145" s="75">
        <v>518.61</v>
      </c>
      <c r="H145" s="75">
        <f t="shared" si="21"/>
        <v>5816.3450400000002</v>
      </c>
    </row>
    <row r="146" spans="1:10" ht="27.95" customHeight="1" x14ac:dyDescent="0.25">
      <c r="A146" s="30">
        <f t="shared" si="17"/>
        <v>119</v>
      </c>
      <c r="B146" s="43" t="s">
        <v>272</v>
      </c>
      <c r="C146" s="81">
        <f>335.13*1.04</f>
        <v>348.53520000000003</v>
      </c>
      <c r="D146" s="67">
        <v>15.2</v>
      </c>
      <c r="E146" s="79">
        <v>15.2</v>
      </c>
      <c r="F146" s="75">
        <f t="shared" si="20"/>
        <v>5297.7350400000005</v>
      </c>
      <c r="G146" s="75">
        <v>518.61</v>
      </c>
      <c r="H146" s="75">
        <f t="shared" si="21"/>
        <v>5816.3450400000002</v>
      </c>
    </row>
    <row r="147" spans="1:10" ht="27.95" customHeight="1" x14ac:dyDescent="0.25">
      <c r="A147" s="30">
        <f t="shared" si="17"/>
        <v>120</v>
      </c>
      <c r="B147" s="43" t="s">
        <v>274</v>
      </c>
      <c r="C147" s="81">
        <f>301.93*1.04</f>
        <v>314.00720000000001</v>
      </c>
      <c r="D147" s="67">
        <v>15.2</v>
      </c>
      <c r="E147" s="79">
        <v>15.2</v>
      </c>
      <c r="F147" s="75">
        <f t="shared" si="20"/>
        <v>4772.9094400000004</v>
      </c>
      <c r="G147" s="75"/>
      <c r="H147" s="75">
        <f t="shared" si="21"/>
        <v>4772.9094400000004</v>
      </c>
    </row>
    <row r="148" spans="1:10" ht="27.95" customHeight="1" x14ac:dyDescent="0.25">
      <c r="A148" s="30">
        <f t="shared" si="17"/>
        <v>121</v>
      </c>
      <c r="B148" s="36" t="s">
        <v>276</v>
      </c>
      <c r="C148" s="81">
        <f>261.98*1.04</f>
        <v>272.45920000000001</v>
      </c>
      <c r="D148" s="79">
        <v>15.2</v>
      </c>
      <c r="E148" s="79">
        <v>15.2</v>
      </c>
      <c r="F148" s="75">
        <f t="shared" si="20"/>
        <v>4141.3798399999996</v>
      </c>
      <c r="G148" s="75">
        <v>1037.22</v>
      </c>
      <c r="H148" s="75">
        <f t="shared" si="21"/>
        <v>5178.5998399999999</v>
      </c>
    </row>
    <row r="149" spans="1:10" ht="27.95" customHeight="1" x14ac:dyDescent="0.25">
      <c r="A149" s="30">
        <f t="shared" si="17"/>
        <v>122</v>
      </c>
      <c r="B149" s="43" t="s">
        <v>278</v>
      </c>
      <c r="C149" s="81">
        <f>261.98*1.04</f>
        <v>272.45920000000001</v>
      </c>
      <c r="D149" s="79">
        <v>15.2</v>
      </c>
      <c r="E149" s="79">
        <v>15.2</v>
      </c>
      <c r="F149" s="66">
        <f t="shared" si="20"/>
        <v>4141.3798399999996</v>
      </c>
      <c r="G149" s="75">
        <v>691.48</v>
      </c>
      <c r="H149" s="75">
        <f t="shared" si="21"/>
        <v>4832.8598399999992</v>
      </c>
    </row>
    <row r="150" spans="1:10" ht="27.95" customHeight="1" x14ac:dyDescent="0.25">
      <c r="A150" s="30">
        <f t="shared" si="17"/>
        <v>123</v>
      </c>
      <c r="B150" s="43" t="s">
        <v>322</v>
      </c>
      <c r="C150" s="81">
        <v>237.12</v>
      </c>
      <c r="D150" s="79">
        <v>15.2</v>
      </c>
      <c r="E150" s="79">
        <v>15.2</v>
      </c>
      <c r="F150" s="66">
        <f t="shared" si="20"/>
        <v>3604.2239999999997</v>
      </c>
      <c r="G150" s="75"/>
      <c r="H150" s="75">
        <f t="shared" si="21"/>
        <v>3604.2239999999997</v>
      </c>
    </row>
    <row r="151" spans="1:10" ht="27.95" customHeight="1" x14ac:dyDescent="0.25">
      <c r="A151" s="30">
        <f t="shared" si="17"/>
        <v>124</v>
      </c>
      <c r="B151" s="43" t="s">
        <v>323</v>
      </c>
      <c r="C151" s="81">
        <v>314.08</v>
      </c>
      <c r="D151" s="79">
        <v>15.2</v>
      </c>
      <c r="E151" s="79">
        <v>15.2</v>
      </c>
      <c r="F151" s="66">
        <f t="shared" si="20"/>
        <v>4774.0159999999996</v>
      </c>
      <c r="G151" s="75"/>
      <c r="H151" s="75">
        <f t="shared" si="21"/>
        <v>4774.0159999999996</v>
      </c>
    </row>
    <row r="152" spans="1:10" ht="27.95" customHeight="1" x14ac:dyDescent="0.25">
      <c r="A152" s="30"/>
      <c r="B152" s="99" t="s">
        <v>279</v>
      </c>
      <c r="C152" s="81"/>
      <c r="D152" s="79"/>
      <c r="E152" s="79"/>
      <c r="F152" s="75"/>
      <c r="G152" s="75"/>
      <c r="H152" s="75"/>
    </row>
    <row r="153" spans="1:10" ht="27.95" customHeight="1" x14ac:dyDescent="0.25">
      <c r="A153" s="30">
        <f>A151+1</f>
        <v>125</v>
      </c>
      <c r="B153" s="48" t="s">
        <v>285</v>
      </c>
      <c r="C153" s="81">
        <f>400*1.04</f>
        <v>416</v>
      </c>
      <c r="D153" s="30">
        <v>15.2</v>
      </c>
      <c r="E153" s="79">
        <v>15.2</v>
      </c>
      <c r="F153" s="75">
        <f>C153*D153</f>
        <v>6323.2</v>
      </c>
      <c r="G153" s="75"/>
      <c r="H153" s="75">
        <f>SUM(F153:G153)</f>
        <v>6323.2</v>
      </c>
    </row>
    <row r="154" spans="1:10" ht="27.95" customHeight="1" x14ac:dyDescent="0.25">
      <c r="A154" s="30">
        <v>126</v>
      </c>
      <c r="B154" s="36" t="s">
        <v>281</v>
      </c>
      <c r="C154" s="81">
        <v>410</v>
      </c>
      <c r="D154" s="79">
        <v>15.2</v>
      </c>
      <c r="E154" s="79">
        <v>15.2</v>
      </c>
      <c r="F154" s="75">
        <f>C154*D154</f>
        <v>6232</v>
      </c>
      <c r="G154" s="75"/>
      <c r="H154" s="75">
        <f>SUM(F154:G154)</f>
        <v>6232</v>
      </c>
    </row>
    <row r="155" spans="1:10" ht="27.95" customHeight="1" x14ac:dyDescent="0.25">
      <c r="A155" s="30">
        <f>A154+1</f>
        <v>127</v>
      </c>
      <c r="B155" s="36" t="s">
        <v>64</v>
      </c>
      <c r="C155" s="81">
        <f>400*1.04</f>
        <v>416</v>
      </c>
      <c r="D155" s="79">
        <v>15.2</v>
      </c>
      <c r="E155" s="79">
        <v>15.2</v>
      </c>
      <c r="F155" s="75">
        <f>C155*D155</f>
        <v>6323.2</v>
      </c>
      <c r="G155" s="75">
        <v>1037.22</v>
      </c>
      <c r="H155" s="75">
        <f>SUM(F155:G155)</f>
        <v>7360.42</v>
      </c>
      <c r="I155" s="46"/>
      <c r="J155" s="47"/>
    </row>
    <row r="156" spans="1:10" ht="27.95" customHeight="1" x14ac:dyDescent="0.25">
      <c r="A156" s="30">
        <f>A155+1</f>
        <v>128</v>
      </c>
      <c r="B156" s="36" t="s">
        <v>82</v>
      </c>
      <c r="C156" s="81">
        <f>400.07*1.04</f>
        <v>416.07280000000003</v>
      </c>
      <c r="D156" s="79">
        <v>15.2</v>
      </c>
      <c r="E156" s="79">
        <v>15.2</v>
      </c>
      <c r="F156" s="83">
        <f>C156*D156</f>
        <v>6324.30656</v>
      </c>
      <c r="G156" s="75">
        <v>864.35</v>
      </c>
      <c r="H156" s="75">
        <f>SUM(F156:G156)</f>
        <v>7188.6565600000004</v>
      </c>
    </row>
    <row r="157" spans="1:10" ht="27.95" customHeight="1" x14ac:dyDescent="0.25">
      <c r="A157" s="30"/>
      <c r="B157" s="99" t="s">
        <v>286</v>
      </c>
      <c r="C157" s="81"/>
      <c r="D157" s="79"/>
      <c r="E157" s="79"/>
      <c r="F157" s="75"/>
      <c r="G157" s="75"/>
      <c r="H157" s="75"/>
    </row>
    <row r="158" spans="1:10" ht="27.95" customHeight="1" x14ac:dyDescent="0.25">
      <c r="A158" s="30">
        <f>A156+1</f>
        <v>129</v>
      </c>
      <c r="B158" s="36" t="s">
        <v>288</v>
      </c>
      <c r="C158" s="81">
        <f>383.88*1.04</f>
        <v>399.23520000000002</v>
      </c>
      <c r="D158" s="79">
        <v>15.2</v>
      </c>
      <c r="E158" s="79">
        <v>15.2</v>
      </c>
      <c r="F158" s="75">
        <f>C158*D158</f>
        <v>6068.3750399999999</v>
      </c>
      <c r="G158" s="75">
        <v>864.35</v>
      </c>
      <c r="H158" s="75">
        <f>SUM(F158:G158)</f>
        <v>6932.7250400000003</v>
      </c>
    </row>
    <row r="159" spans="1:10" ht="27.95" customHeight="1" x14ac:dyDescent="0.25">
      <c r="A159" s="30">
        <f>A158+1</f>
        <v>130</v>
      </c>
      <c r="B159" s="36" t="s">
        <v>290</v>
      </c>
      <c r="C159" s="81">
        <f>263.16*1.04</f>
        <v>273.68640000000005</v>
      </c>
      <c r="D159" s="79">
        <v>15.2</v>
      </c>
      <c r="E159" s="79">
        <v>15.2</v>
      </c>
      <c r="F159" s="75">
        <f>C159*D159</f>
        <v>4160.0332800000006</v>
      </c>
      <c r="G159" s="75"/>
      <c r="H159" s="75">
        <f>SUM(F159:G159)</f>
        <v>4160.0332800000006</v>
      </c>
    </row>
    <row r="160" spans="1:10" ht="27.95" customHeight="1" x14ac:dyDescent="0.25">
      <c r="A160" s="30">
        <f>A159+1</f>
        <v>131</v>
      </c>
      <c r="B160" s="43" t="s">
        <v>292</v>
      </c>
      <c r="C160" s="81">
        <f>174.49*1.04</f>
        <v>181.46960000000001</v>
      </c>
      <c r="D160" s="79">
        <v>15.2</v>
      </c>
      <c r="E160" s="79">
        <v>15.2</v>
      </c>
      <c r="F160" s="75">
        <f>C160*D160</f>
        <v>2758.3379199999999</v>
      </c>
      <c r="G160" s="75"/>
      <c r="H160" s="75">
        <f>SUM(F160:G160)</f>
        <v>2758.3379199999999</v>
      </c>
    </row>
    <row r="161" spans="1:8" ht="27.95" customHeight="1" x14ac:dyDescent="0.25">
      <c r="A161" s="30"/>
      <c r="B161" s="100" t="s">
        <v>293</v>
      </c>
      <c r="C161" s="81"/>
      <c r="D161" s="79"/>
      <c r="E161" s="79"/>
      <c r="F161" s="75"/>
      <c r="G161" s="75"/>
      <c r="H161" s="75"/>
    </row>
    <row r="162" spans="1:8" ht="27.95" customHeight="1" x14ac:dyDescent="0.25">
      <c r="A162" s="30">
        <f>A160+1</f>
        <v>132</v>
      </c>
      <c r="B162" s="43" t="s">
        <v>295</v>
      </c>
      <c r="C162" s="81">
        <v>388</v>
      </c>
      <c r="D162" s="79">
        <v>15.2</v>
      </c>
      <c r="E162" s="79">
        <v>15.2</v>
      </c>
      <c r="F162" s="75">
        <f>C162*D162</f>
        <v>5897.5999999999995</v>
      </c>
      <c r="G162" s="75"/>
      <c r="H162" s="75">
        <f>SUM(F162:G162)</f>
        <v>5897.5999999999995</v>
      </c>
    </row>
    <row r="163" spans="1:8" ht="27.95" customHeight="1" x14ac:dyDescent="0.25">
      <c r="A163" s="30"/>
      <c r="B163" s="100" t="s">
        <v>296</v>
      </c>
      <c r="C163" s="81"/>
      <c r="D163" s="79"/>
      <c r="E163" s="79"/>
      <c r="F163" s="75"/>
      <c r="G163" s="75"/>
      <c r="H163" s="75"/>
    </row>
    <row r="164" spans="1:8" ht="27.95" customHeight="1" x14ac:dyDescent="0.25">
      <c r="A164" s="30">
        <f>A162+1</f>
        <v>133</v>
      </c>
      <c r="B164" s="43" t="s">
        <v>297</v>
      </c>
      <c r="C164" s="81">
        <v>388</v>
      </c>
      <c r="D164" s="79">
        <v>15.2</v>
      </c>
      <c r="E164" s="79">
        <v>15.2</v>
      </c>
      <c r="F164" s="75">
        <f>C164*D164</f>
        <v>5897.5999999999995</v>
      </c>
      <c r="G164" s="75"/>
      <c r="H164" s="75">
        <f>SUM(F164:G164)</f>
        <v>5897.5999999999995</v>
      </c>
    </row>
    <row r="165" spans="1:8" ht="21.75" customHeight="1" x14ac:dyDescent="0.3">
      <c r="A165" s="65"/>
      <c r="B165" s="102" t="s">
        <v>313</v>
      </c>
      <c r="C165" s="81"/>
      <c r="D165" s="79"/>
      <c r="E165" s="79"/>
      <c r="F165" s="75"/>
      <c r="G165" s="75"/>
      <c r="H165" s="75"/>
    </row>
    <row r="166" spans="1:8" ht="21.75" customHeight="1" x14ac:dyDescent="0.3">
      <c r="A166" s="65">
        <f>A164+1</f>
        <v>134</v>
      </c>
      <c r="B166" s="1" t="s">
        <v>315</v>
      </c>
      <c r="C166" s="81">
        <v>410</v>
      </c>
      <c r="D166" s="79">
        <v>15.2</v>
      </c>
      <c r="E166" s="79">
        <v>15.2</v>
      </c>
      <c r="F166" s="75">
        <f>C166*E166</f>
        <v>6232</v>
      </c>
      <c r="G166" s="75"/>
      <c r="H166" s="75">
        <f>SUM(F166:G166)</f>
        <v>6232</v>
      </c>
    </row>
    <row r="167" spans="1:8" ht="27.95" customHeight="1" x14ac:dyDescent="0.25">
      <c r="A167" s="22"/>
      <c r="B167" s="1"/>
      <c r="C167" s="66"/>
      <c r="D167" s="67"/>
    </row>
    <row r="168" spans="1:8" ht="27.95" customHeight="1" x14ac:dyDescent="0.25">
      <c r="A168" s="75"/>
      <c r="B168" s="75"/>
      <c r="C168" s="75"/>
      <c r="D168" s="46"/>
    </row>
    <row r="169" spans="1:8" ht="17.25" customHeight="1" x14ac:dyDescent="0.25">
      <c r="A169" s="75"/>
      <c r="B169" s="75"/>
      <c r="C169" s="75"/>
      <c r="D169" s="46"/>
      <c r="E169" s="46"/>
      <c r="F169" s="86" t="s">
        <v>0</v>
      </c>
    </row>
    <row r="170" spans="1:8" ht="18" customHeight="1" x14ac:dyDescent="0.25">
      <c r="A170" s="89"/>
      <c r="B170" s="89"/>
      <c r="C170" s="89"/>
      <c r="D170" s="90"/>
      <c r="E170" s="90"/>
      <c r="F170" s="90"/>
    </row>
    <row r="171" spans="1:8" ht="17.25" x14ac:dyDescent="0.25">
      <c r="A171" s="48"/>
      <c r="B171" s="48"/>
      <c r="C171" s="48"/>
      <c r="D171" s="48"/>
      <c r="E171" s="48"/>
      <c r="F171" s="72"/>
    </row>
    <row r="172" spans="1:8" ht="17.25" x14ac:dyDescent="0.25">
      <c r="A172" s="48"/>
      <c r="B172" s="48"/>
      <c r="C172" s="48"/>
      <c r="D172" s="48"/>
      <c r="E172" s="48"/>
      <c r="F172" s="48"/>
    </row>
    <row r="173" spans="1:8" ht="17.25" x14ac:dyDescent="0.25">
      <c r="A173" s="48"/>
      <c r="B173" s="48"/>
      <c r="C173" s="48"/>
      <c r="D173" s="75"/>
      <c r="E173" s="48"/>
      <c r="F173" s="48"/>
    </row>
    <row r="174" spans="1:8" ht="17.25" x14ac:dyDescent="0.3">
      <c r="A174" s="39"/>
      <c r="B174" s="39"/>
      <c r="C174" s="39"/>
      <c r="D174" s="39"/>
      <c r="E174" s="39"/>
      <c r="F174" s="39"/>
    </row>
    <row r="175" spans="1:8" x14ac:dyDescent="0.25">
      <c r="B175" s="1"/>
    </row>
    <row r="176" spans="1:8" x14ac:dyDescent="0.25">
      <c r="B176" s="1"/>
    </row>
    <row r="177" spans="2:4" x14ac:dyDescent="0.25">
      <c r="B177" s="1"/>
    </row>
    <row r="178" spans="2:4" x14ac:dyDescent="0.25">
      <c r="B178" s="1"/>
    </row>
    <row r="179" spans="2:4" x14ac:dyDescent="0.25">
      <c r="B179" s="1"/>
    </row>
    <row r="180" spans="2:4" x14ac:dyDescent="0.25">
      <c r="B180" s="1"/>
    </row>
    <row r="181" spans="2:4" x14ac:dyDescent="0.25">
      <c r="B181" s="1"/>
    </row>
    <row r="182" spans="2:4" x14ac:dyDescent="0.25">
      <c r="B182" s="1"/>
    </row>
    <row r="183" spans="2:4" x14ac:dyDescent="0.25">
      <c r="B183" s="1"/>
    </row>
    <row r="184" spans="2:4" x14ac:dyDescent="0.25">
      <c r="B184" s="1"/>
    </row>
    <row r="185" spans="2:4" x14ac:dyDescent="0.25">
      <c r="B185" s="1"/>
    </row>
    <row r="186" spans="2:4" x14ac:dyDescent="0.25">
      <c r="B186" s="1"/>
    </row>
    <row r="187" spans="2:4" x14ac:dyDescent="0.25">
      <c r="B187" s="1"/>
    </row>
    <row r="188" spans="2:4" x14ac:dyDescent="0.25">
      <c r="B188" s="1"/>
    </row>
    <row r="189" spans="2:4" x14ac:dyDescent="0.25">
      <c r="B189" s="1"/>
      <c r="D189" s="1" t="s">
        <v>5</v>
      </c>
    </row>
    <row r="190" spans="2:4" x14ac:dyDescent="0.25">
      <c r="B190" s="1"/>
    </row>
    <row r="191" spans="2:4" x14ac:dyDescent="0.25">
      <c r="B191" s="1"/>
    </row>
    <row r="192" spans="2:4" x14ac:dyDescent="0.25">
      <c r="B192" s="1"/>
    </row>
    <row r="193" spans="2:17" x14ac:dyDescent="0.25">
      <c r="B193" s="1"/>
    </row>
    <row r="194" spans="2:17" x14ac:dyDescent="0.25">
      <c r="B194" s="1"/>
    </row>
    <row r="195" spans="2:17" x14ac:dyDescent="0.25">
      <c r="B195" s="1"/>
    </row>
    <row r="196" spans="2:17" x14ac:dyDescent="0.25">
      <c r="B196" s="1"/>
    </row>
    <row r="197" spans="2:17" x14ac:dyDescent="0.25">
      <c r="B197" s="1"/>
      <c r="E197" s="1" t="s">
        <v>0</v>
      </c>
    </row>
    <row r="201" spans="2:17" x14ac:dyDescent="0.25">
      <c r="Q201" s="1" t="s">
        <v>0</v>
      </c>
    </row>
    <row r="212" spans="2:2" x14ac:dyDescent="0.25">
      <c r="B212" s="2" t="s">
        <v>0</v>
      </c>
    </row>
  </sheetData>
  <sheetProtection algorithmName="SHA-512" hashValue="hSp27jZMmFlVulD8MhnLZOHM2xoDVowgqC+lm/srJqa6HmAyYKMIr/CDgWkY00OBIkUOXQciHzY2LOZDDiaV+A==" saltValue="6ONh+W6Z/cOix12zHyD6/A==" spinCount="100000" sheet="1" objects="1" scenarios="1"/>
  <mergeCells count="10">
    <mergeCell ref="A7:A9"/>
    <mergeCell ref="B7:B9"/>
    <mergeCell ref="C7:C9"/>
    <mergeCell ref="C2:Q2"/>
    <mergeCell ref="C6:F6"/>
    <mergeCell ref="H7:H9"/>
    <mergeCell ref="D7:D9"/>
    <mergeCell ref="E7:E9"/>
    <mergeCell ref="F7:F9"/>
    <mergeCell ref="G7:G8"/>
  </mergeCells>
  <pageMargins left="0.70866141732283461" right="0.70866141732283461" top="0.74803149606299213" bottom="0.74803149606299213" header="0.31496062992125984" footer="0.31496062992125984"/>
  <pageSetup paperSize="129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F51D4-AB7F-417C-BC4F-50631AF1F924}">
  <sheetPr>
    <pageSetUpPr fitToPage="1"/>
  </sheetPr>
  <dimension ref="A1:Q212"/>
  <sheetViews>
    <sheetView topLeftCell="A157" workbookViewId="0">
      <selection activeCell="E167" sqref="E167:H168"/>
    </sheetView>
  </sheetViews>
  <sheetFormatPr baseColWidth="10" defaultColWidth="12.7109375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3.28515625" style="1" customWidth="1"/>
    <col min="5" max="5" width="9.5703125" style="1" customWidth="1"/>
    <col min="6" max="7" width="14.85546875" style="1" customWidth="1"/>
    <col min="8" max="8" width="15.5703125" style="1" customWidth="1"/>
    <col min="9" max="9" width="11.7109375" style="1" customWidth="1"/>
    <col min="10" max="10" width="13.7109375" style="1" customWidth="1"/>
    <col min="11" max="11" width="11.7109375" style="1" customWidth="1"/>
    <col min="12" max="12" width="13" style="1" customWidth="1"/>
    <col min="13" max="13" width="12.28515625" style="1" customWidth="1"/>
    <col min="14" max="15" width="12.7109375" style="1" customWidth="1"/>
    <col min="16" max="16" width="13.42578125" style="1" customWidth="1"/>
    <col min="17" max="17" width="14.42578125" style="1" customWidth="1"/>
    <col min="18" max="18" width="17.28515625" style="1" customWidth="1"/>
    <col min="19" max="19" width="27" style="1" customWidth="1"/>
    <col min="20" max="16384" width="12.7109375" style="1"/>
  </cols>
  <sheetData>
    <row r="1" spans="1:17" x14ac:dyDescent="0.25">
      <c r="B1" s="2" t="s">
        <v>0</v>
      </c>
      <c r="J1" s="1" t="s">
        <v>0</v>
      </c>
      <c r="P1" s="1" t="s">
        <v>0</v>
      </c>
    </row>
    <row r="2" spans="1:17" x14ac:dyDescent="0.25">
      <c r="A2" s="3" t="s">
        <v>0</v>
      </c>
      <c r="C2" s="124" t="s">
        <v>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" t="s">
        <v>0</v>
      </c>
    </row>
    <row r="3" spans="1:17" x14ac:dyDescent="0.25">
      <c r="A3" s="4" t="s">
        <v>0</v>
      </c>
      <c r="B3" s="5" t="s">
        <v>0</v>
      </c>
      <c r="C3" s="6"/>
      <c r="D3" s="8"/>
      <c r="E3" s="9"/>
      <c r="F3" s="9"/>
      <c r="G3" s="9"/>
      <c r="H3" s="9"/>
      <c r="I3" s="9"/>
      <c r="J3" s="98"/>
      <c r="K3" s="11" t="s">
        <v>0</v>
      </c>
      <c r="L3" s="11"/>
    </row>
    <row r="4" spans="1:17" x14ac:dyDescent="0.25">
      <c r="A4" s="4" t="s">
        <v>0</v>
      </c>
      <c r="B4" s="5"/>
      <c r="C4" s="14"/>
      <c r="L4" s="15"/>
      <c r="M4" s="15"/>
      <c r="N4" s="15"/>
    </row>
    <row r="5" spans="1:17" x14ac:dyDescent="0.25">
      <c r="A5" s="4"/>
      <c r="B5" s="5"/>
      <c r="C5" s="16"/>
    </row>
    <row r="6" spans="1:17" x14ac:dyDescent="0.25">
      <c r="A6" s="17"/>
      <c r="B6" s="18"/>
      <c r="C6" s="107" t="s">
        <v>7</v>
      </c>
      <c r="D6" s="108"/>
      <c r="E6" s="108"/>
      <c r="F6" s="109"/>
      <c r="G6" s="19"/>
      <c r="H6" s="20"/>
    </row>
    <row r="7" spans="1:17" ht="15.75" customHeight="1" x14ac:dyDescent="0.25">
      <c r="A7" s="125" t="s">
        <v>8</v>
      </c>
      <c r="B7" s="111" t="s">
        <v>10</v>
      </c>
      <c r="C7" s="114" t="s">
        <v>11</v>
      </c>
      <c r="D7" s="121" t="s">
        <v>14</v>
      </c>
      <c r="E7" s="121" t="s">
        <v>15</v>
      </c>
      <c r="F7" s="118" t="s">
        <v>16</v>
      </c>
      <c r="G7" s="131" t="s">
        <v>17</v>
      </c>
      <c r="H7" s="118" t="s">
        <v>18</v>
      </c>
    </row>
    <row r="8" spans="1:17" x14ac:dyDescent="0.25">
      <c r="A8" s="110"/>
      <c r="B8" s="112"/>
      <c r="C8" s="115"/>
      <c r="D8" s="122"/>
      <c r="E8" s="122"/>
      <c r="F8" s="119"/>
      <c r="G8" s="137"/>
      <c r="H8" s="119"/>
    </row>
    <row r="9" spans="1:17" x14ac:dyDescent="0.25">
      <c r="A9" s="110"/>
      <c r="B9" s="113"/>
      <c r="C9" s="116"/>
      <c r="D9" s="123"/>
      <c r="E9" s="123"/>
      <c r="F9" s="120"/>
      <c r="G9" s="21" t="s">
        <v>19</v>
      </c>
      <c r="H9" s="120"/>
    </row>
    <row r="10" spans="1:17" ht="27.95" customHeight="1" x14ac:dyDescent="0.25">
      <c r="A10" s="22"/>
      <c r="B10" s="99" t="s">
        <v>20</v>
      </c>
      <c r="C10" s="78"/>
      <c r="D10" s="79"/>
      <c r="E10" s="79"/>
      <c r="F10" s="75"/>
      <c r="G10" s="75"/>
      <c r="H10" s="80"/>
    </row>
    <row r="11" spans="1:17" ht="27.95" customHeight="1" x14ac:dyDescent="0.25">
      <c r="A11" s="30">
        <v>1</v>
      </c>
      <c r="B11" s="36" t="s">
        <v>22</v>
      </c>
      <c r="C11" s="81">
        <v>940</v>
      </c>
      <c r="D11" s="79">
        <v>15.2</v>
      </c>
      <c r="E11" s="79">
        <v>15.2</v>
      </c>
      <c r="F11" s="75">
        <f>C11*E11</f>
        <v>14288</v>
      </c>
      <c r="G11" s="75">
        <v>100</v>
      </c>
      <c r="H11" s="75">
        <f>SUM(F11:G11)</f>
        <v>14388</v>
      </c>
    </row>
    <row r="12" spans="1:17" ht="27.95" customHeight="1" x14ac:dyDescent="0.25">
      <c r="A12" s="30"/>
      <c r="B12" s="99" t="s">
        <v>23</v>
      </c>
      <c r="C12" s="81"/>
      <c r="D12" s="79"/>
      <c r="E12" s="79"/>
      <c r="F12" s="75"/>
      <c r="G12" s="75"/>
      <c r="H12" s="75"/>
    </row>
    <row r="13" spans="1:17" ht="27.95" customHeight="1" x14ac:dyDescent="0.25">
      <c r="A13" s="30">
        <f>A11+1</f>
        <v>2</v>
      </c>
      <c r="B13" s="36" t="s">
        <v>24</v>
      </c>
      <c r="C13" s="81">
        <v>810</v>
      </c>
      <c r="D13" s="79">
        <v>15.2</v>
      </c>
      <c r="E13" s="79">
        <v>15.2</v>
      </c>
      <c r="F13" s="75">
        <f>C13*E13</f>
        <v>12312</v>
      </c>
      <c r="G13" s="75">
        <v>100</v>
      </c>
      <c r="H13" s="75">
        <f>SUM(F13:G13)</f>
        <v>12412</v>
      </c>
    </row>
    <row r="14" spans="1:17" ht="27.95" customHeight="1" x14ac:dyDescent="0.25">
      <c r="A14" s="30">
        <f>A13+1</f>
        <v>3</v>
      </c>
      <c r="B14" s="36" t="s">
        <v>26</v>
      </c>
      <c r="C14" s="81">
        <v>493.31</v>
      </c>
      <c r="D14" s="79">
        <v>15.2</v>
      </c>
      <c r="E14" s="79">
        <v>15.2</v>
      </c>
      <c r="F14" s="75">
        <f>(C14*E14)</f>
        <v>7498.3119999999999</v>
      </c>
      <c r="G14" s="75">
        <v>100</v>
      </c>
      <c r="H14" s="75">
        <f>SUM(F14:G14)</f>
        <v>7598.3119999999999</v>
      </c>
    </row>
    <row r="15" spans="1:17" ht="27.95" customHeight="1" x14ac:dyDescent="0.25">
      <c r="A15" s="30">
        <f>A14+1</f>
        <v>4</v>
      </c>
      <c r="B15" s="36" t="s">
        <v>28</v>
      </c>
      <c r="C15" s="81">
        <f>402.28*1.04</f>
        <v>418.37119999999999</v>
      </c>
      <c r="D15" s="79">
        <v>15.2</v>
      </c>
      <c r="E15" s="79">
        <v>15.2</v>
      </c>
      <c r="F15" s="75">
        <f>C15*D15</f>
        <v>6359.2422399999996</v>
      </c>
      <c r="G15" s="75">
        <v>100</v>
      </c>
      <c r="H15" s="75">
        <f>SUM(F15:G15)</f>
        <v>6459.2422399999996</v>
      </c>
    </row>
    <row r="16" spans="1:17" ht="27.95" customHeight="1" x14ac:dyDescent="0.25">
      <c r="A16" s="30">
        <f>A15+1</f>
        <v>5</v>
      </c>
      <c r="B16" s="36" t="s">
        <v>30</v>
      </c>
      <c r="C16" s="81">
        <f>336.47*1.04</f>
        <v>349.92880000000002</v>
      </c>
      <c r="D16" s="79">
        <v>15.2</v>
      </c>
      <c r="E16" s="79">
        <v>15.2</v>
      </c>
      <c r="F16" s="75">
        <f>C16*D16</f>
        <v>5318.9177600000003</v>
      </c>
      <c r="G16" s="75">
        <v>100</v>
      </c>
      <c r="H16" s="75">
        <f>SUM(F16:G16)</f>
        <v>5418.9177600000003</v>
      </c>
    </row>
    <row r="17" spans="1:8" ht="27.95" customHeight="1" x14ac:dyDescent="0.25">
      <c r="A17" s="30">
        <f>A16+1</f>
        <v>6</v>
      </c>
      <c r="B17" s="36" t="s">
        <v>32</v>
      </c>
      <c r="C17" s="81">
        <f>319.39*1.04</f>
        <v>332.16559999999998</v>
      </c>
      <c r="D17" s="79">
        <v>15.2</v>
      </c>
      <c r="E17" s="79">
        <v>15.2</v>
      </c>
      <c r="F17" s="75">
        <f>C17*D17</f>
        <v>5048.9171199999992</v>
      </c>
      <c r="G17" s="75">
        <v>100</v>
      </c>
      <c r="H17" s="75">
        <f>SUM(F17:G17)</f>
        <v>5148.9171199999992</v>
      </c>
    </row>
    <row r="18" spans="1:8" ht="27.95" customHeight="1" x14ac:dyDescent="0.25">
      <c r="A18" s="30"/>
      <c r="B18" s="99" t="s">
        <v>33</v>
      </c>
      <c r="C18" s="81"/>
      <c r="D18" s="79"/>
      <c r="E18" s="79"/>
      <c r="F18" s="75"/>
      <c r="G18" s="75"/>
      <c r="H18" s="75"/>
    </row>
    <row r="19" spans="1:8" ht="21" customHeight="1" x14ac:dyDescent="0.3">
      <c r="A19" s="38">
        <f>A17+1</f>
        <v>7</v>
      </c>
      <c r="B19" s="82" t="s">
        <v>35</v>
      </c>
      <c r="C19" s="81">
        <v>570</v>
      </c>
      <c r="D19" s="79">
        <v>15.2</v>
      </c>
      <c r="E19" s="79">
        <v>15.2</v>
      </c>
      <c r="F19" s="75">
        <f>C19*D19</f>
        <v>8664</v>
      </c>
      <c r="G19" s="75">
        <v>100</v>
      </c>
      <c r="H19" s="75">
        <f>SUM(F19:G19)</f>
        <v>8764</v>
      </c>
    </row>
    <row r="20" spans="1:8" ht="27.95" customHeight="1" x14ac:dyDescent="0.25">
      <c r="A20" s="30">
        <f>A19+1</f>
        <v>8</v>
      </c>
      <c r="B20" s="36" t="s">
        <v>39</v>
      </c>
      <c r="C20" s="81">
        <f>317.58*1.04</f>
        <v>330.28320000000002</v>
      </c>
      <c r="D20" s="79">
        <v>15.2</v>
      </c>
      <c r="E20" s="79">
        <v>15.2</v>
      </c>
      <c r="F20" s="75">
        <f>C20*D20</f>
        <v>5020.3046400000003</v>
      </c>
      <c r="G20" s="75">
        <v>100</v>
      </c>
      <c r="H20" s="75">
        <f>SUM(F20:G20)</f>
        <v>5120.3046400000003</v>
      </c>
    </row>
    <row r="21" spans="1:8" ht="27.95" customHeight="1" x14ac:dyDescent="0.25">
      <c r="A21" s="30">
        <f>A20+1</f>
        <v>9</v>
      </c>
      <c r="B21" s="36" t="s">
        <v>41</v>
      </c>
      <c r="C21" s="81">
        <f>365.6*1.04</f>
        <v>380.22400000000005</v>
      </c>
      <c r="D21" s="79">
        <v>15.2</v>
      </c>
      <c r="E21" s="79">
        <v>15.2</v>
      </c>
      <c r="F21" s="75">
        <f>C21*D21</f>
        <v>5779.4048000000003</v>
      </c>
      <c r="G21" s="75">
        <v>100</v>
      </c>
      <c r="H21" s="75">
        <f>SUM(F21:G21)</f>
        <v>5879.4048000000003</v>
      </c>
    </row>
    <row r="22" spans="1:8" ht="24.75" customHeight="1" x14ac:dyDescent="0.3">
      <c r="A22" s="30">
        <f>A21+1</f>
        <v>10</v>
      </c>
      <c r="B22" s="82" t="s">
        <v>307</v>
      </c>
      <c r="C22" s="81">
        <f>262.08*1.04</f>
        <v>272.56319999999999</v>
      </c>
      <c r="D22" s="79">
        <v>15.2</v>
      </c>
      <c r="E22" s="79">
        <v>15.2</v>
      </c>
      <c r="F22" s="75">
        <f>C22*D22</f>
        <v>4142.9606399999993</v>
      </c>
      <c r="G22" s="75">
        <v>100</v>
      </c>
      <c r="H22" s="75">
        <f>SUM(F22:G22)</f>
        <v>4242.9606399999993</v>
      </c>
    </row>
    <row r="23" spans="1:8" ht="27.95" customHeight="1" x14ac:dyDescent="0.25">
      <c r="A23" s="30">
        <f>A22+1</f>
        <v>11</v>
      </c>
      <c r="B23" s="43" t="s">
        <v>45</v>
      </c>
      <c r="C23" s="81">
        <f>361</f>
        <v>361</v>
      </c>
      <c r="D23" s="79">
        <v>15.2</v>
      </c>
      <c r="E23" s="79">
        <v>15.2</v>
      </c>
      <c r="F23" s="75">
        <f>C23*D23</f>
        <v>5487.2</v>
      </c>
      <c r="G23" s="75">
        <v>100</v>
      </c>
      <c r="H23" s="75">
        <f>SUM(F23:G23)</f>
        <v>5587.2</v>
      </c>
    </row>
    <row r="24" spans="1:8" ht="27.95" customHeight="1" x14ac:dyDescent="0.25">
      <c r="A24" s="30"/>
      <c r="B24" s="99" t="s">
        <v>46</v>
      </c>
      <c r="C24" s="81"/>
      <c r="D24" s="79"/>
      <c r="E24" s="79"/>
      <c r="F24" s="75"/>
      <c r="G24" s="75"/>
      <c r="H24" s="75"/>
    </row>
    <row r="25" spans="1:8" ht="27.95" customHeight="1" x14ac:dyDescent="0.25">
      <c r="A25" s="30">
        <f>A23+1</f>
        <v>12</v>
      </c>
      <c r="B25" s="36" t="s">
        <v>48</v>
      </c>
      <c r="C25" s="81">
        <f>402.28*1.04</f>
        <v>418.37119999999999</v>
      </c>
      <c r="D25" s="79">
        <v>15.2</v>
      </c>
      <c r="E25" s="79">
        <v>15.2</v>
      </c>
      <c r="F25" s="75">
        <f>C25*D25</f>
        <v>6359.2422399999996</v>
      </c>
      <c r="G25" s="75">
        <v>100</v>
      </c>
      <c r="H25" s="75">
        <f>SUM(F25:G25)</f>
        <v>6459.2422399999996</v>
      </c>
    </row>
    <row r="26" spans="1:8" ht="27.95" customHeight="1" x14ac:dyDescent="0.25">
      <c r="A26" s="30"/>
      <c r="B26" s="99" t="s">
        <v>49</v>
      </c>
      <c r="C26" s="81"/>
      <c r="D26" s="79"/>
      <c r="E26" s="79"/>
      <c r="F26" s="75"/>
      <c r="G26" s="75"/>
      <c r="H26" s="75"/>
    </row>
    <row r="27" spans="1:8" ht="27.95" customHeight="1" x14ac:dyDescent="0.25">
      <c r="A27" s="30">
        <f>A25+1</f>
        <v>13</v>
      </c>
      <c r="B27" s="36" t="s">
        <v>51</v>
      </c>
      <c r="C27" s="81">
        <f>400.07*1.04</f>
        <v>416.07280000000003</v>
      </c>
      <c r="D27" s="79">
        <v>15.2</v>
      </c>
      <c r="E27" s="79">
        <v>15.2</v>
      </c>
      <c r="F27" s="75">
        <f>C27*D27</f>
        <v>6324.30656</v>
      </c>
      <c r="G27" s="75">
        <v>100</v>
      </c>
      <c r="H27" s="75">
        <f>SUM(F27:G27)</f>
        <v>6424.30656</v>
      </c>
    </row>
    <row r="28" spans="1:8" ht="27.95" customHeight="1" x14ac:dyDescent="0.25">
      <c r="A28" s="30"/>
      <c r="B28" s="99" t="s">
        <v>52</v>
      </c>
      <c r="C28" s="81"/>
      <c r="D28" s="79"/>
      <c r="E28" s="79"/>
      <c r="F28" s="75"/>
      <c r="G28" s="75"/>
      <c r="H28" s="75"/>
    </row>
    <row r="29" spans="1:8" ht="27.95" customHeight="1" x14ac:dyDescent="0.25">
      <c r="A29" s="30">
        <f>A27+1</f>
        <v>14</v>
      </c>
      <c r="B29" s="36" t="s">
        <v>54</v>
      </c>
      <c r="C29" s="81">
        <f>461</f>
        <v>461</v>
      </c>
      <c r="D29" s="79">
        <v>15.2</v>
      </c>
      <c r="E29" s="79">
        <v>15.2</v>
      </c>
      <c r="F29" s="75">
        <f t="shared" ref="F29:F35" si="0">C29*D29</f>
        <v>7007.2</v>
      </c>
      <c r="G29" s="75">
        <v>100</v>
      </c>
      <c r="H29" s="75">
        <f t="shared" ref="H29:H35" si="1">SUM(F29:G29)</f>
        <v>7107.2</v>
      </c>
    </row>
    <row r="30" spans="1:8" ht="27.95" customHeight="1" x14ac:dyDescent="0.25">
      <c r="A30" s="30">
        <f t="shared" ref="A30:A35" si="2">A29+1</f>
        <v>15</v>
      </c>
      <c r="B30" s="43" t="s">
        <v>56</v>
      </c>
      <c r="C30" s="81">
        <f>410</f>
        <v>410</v>
      </c>
      <c r="D30" s="79">
        <v>15.2</v>
      </c>
      <c r="E30" s="79">
        <v>15.2</v>
      </c>
      <c r="F30" s="75">
        <f t="shared" si="0"/>
        <v>6232</v>
      </c>
      <c r="G30" s="75">
        <v>100</v>
      </c>
      <c r="H30" s="75">
        <f t="shared" si="1"/>
        <v>6332</v>
      </c>
    </row>
    <row r="31" spans="1:8" ht="27.95" customHeight="1" x14ac:dyDescent="0.25">
      <c r="A31" s="30">
        <f t="shared" si="2"/>
        <v>16</v>
      </c>
      <c r="B31" s="36" t="s">
        <v>58</v>
      </c>
      <c r="C31" s="81">
        <f>275.05*1.04</f>
        <v>286.05200000000002</v>
      </c>
      <c r="D31" s="79">
        <v>15.2</v>
      </c>
      <c r="E31" s="79">
        <v>15.2</v>
      </c>
      <c r="F31" s="75">
        <f t="shared" si="0"/>
        <v>4347.9903999999997</v>
      </c>
      <c r="G31" s="75">
        <v>100</v>
      </c>
      <c r="H31" s="75">
        <f t="shared" si="1"/>
        <v>4447.9903999999997</v>
      </c>
    </row>
    <row r="32" spans="1:8" ht="27.95" customHeight="1" x14ac:dyDescent="0.25">
      <c r="A32" s="30">
        <f t="shared" si="2"/>
        <v>17</v>
      </c>
      <c r="B32" s="36" t="s">
        <v>60</v>
      </c>
      <c r="C32" s="81">
        <f>400.07*1.04</f>
        <v>416.07280000000003</v>
      </c>
      <c r="D32" s="79">
        <v>15.2</v>
      </c>
      <c r="E32" s="79">
        <v>15.2</v>
      </c>
      <c r="F32" s="75">
        <f t="shared" si="0"/>
        <v>6324.30656</v>
      </c>
      <c r="G32" s="75">
        <v>100</v>
      </c>
      <c r="H32" s="75">
        <f t="shared" si="1"/>
        <v>6424.30656</v>
      </c>
    </row>
    <row r="33" spans="1:8" ht="27.95" customHeight="1" x14ac:dyDescent="0.25">
      <c r="A33" s="30">
        <f t="shared" si="2"/>
        <v>18</v>
      </c>
      <c r="B33" s="36" t="s">
        <v>62</v>
      </c>
      <c r="C33" s="81">
        <f>400.07*1.04</f>
        <v>416.07280000000003</v>
      </c>
      <c r="D33" s="79">
        <v>15.2</v>
      </c>
      <c r="E33" s="79">
        <v>15.2</v>
      </c>
      <c r="F33" s="75">
        <f t="shared" si="0"/>
        <v>6324.30656</v>
      </c>
      <c r="G33" s="75">
        <v>100</v>
      </c>
      <c r="H33" s="75">
        <f t="shared" si="1"/>
        <v>6424.30656</v>
      </c>
    </row>
    <row r="34" spans="1:8" ht="27.95" customHeight="1" x14ac:dyDescent="0.25">
      <c r="A34" s="30">
        <f t="shared" si="2"/>
        <v>19</v>
      </c>
      <c r="B34" s="36" t="s">
        <v>283</v>
      </c>
      <c r="C34" s="81">
        <f>400.07*1.04</f>
        <v>416.07280000000003</v>
      </c>
      <c r="D34" s="79">
        <v>15.2</v>
      </c>
      <c r="E34" s="79">
        <v>15.2</v>
      </c>
      <c r="F34" s="75">
        <f t="shared" si="0"/>
        <v>6324.30656</v>
      </c>
      <c r="G34" s="75">
        <v>100</v>
      </c>
      <c r="H34" s="75">
        <f t="shared" si="1"/>
        <v>6424.30656</v>
      </c>
    </row>
    <row r="35" spans="1:8" ht="27.95" customHeight="1" x14ac:dyDescent="0.25">
      <c r="A35" s="30">
        <f t="shared" si="2"/>
        <v>20</v>
      </c>
      <c r="B35" s="36" t="s">
        <v>67</v>
      </c>
      <c r="C35" s="81">
        <f>309.56*1.04</f>
        <v>321.94240000000002</v>
      </c>
      <c r="D35" s="79">
        <v>15.2</v>
      </c>
      <c r="E35" s="79">
        <v>15.2</v>
      </c>
      <c r="F35" s="75">
        <f t="shared" si="0"/>
        <v>4893.52448</v>
      </c>
      <c r="G35" s="75">
        <v>100</v>
      </c>
      <c r="H35" s="75">
        <f t="shared" si="1"/>
        <v>4993.52448</v>
      </c>
    </row>
    <row r="36" spans="1:8" ht="27.95" customHeight="1" x14ac:dyDescent="0.25">
      <c r="A36" s="30"/>
      <c r="B36" s="99" t="s">
        <v>65</v>
      </c>
      <c r="C36" s="81"/>
      <c r="D36" s="79"/>
      <c r="E36" s="79"/>
      <c r="F36" s="75"/>
      <c r="G36" s="75"/>
      <c r="H36" s="75"/>
    </row>
    <row r="37" spans="1:8" ht="27.95" customHeight="1" x14ac:dyDescent="0.25">
      <c r="A37" s="30">
        <f>A35+1</f>
        <v>21</v>
      </c>
      <c r="B37" s="43" t="s">
        <v>69</v>
      </c>
      <c r="C37" s="81">
        <v>410</v>
      </c>
      <c r="D37" s="79">
        <v>15.2</v>
      </c>
      <c r="E37" s="79">
        <v>15.2</v>
      </c>
      <c r="F37" s="75">
        <f>C37*E37</f>
        <v>6232</v>
      </c>
      <c r="G37" s="75">
        <v>100</v>
      </c>
      <c r="H37" s="75">
        <f>SUM(F37:G37)</f>
        <v>6332</v>
      </c>
    </row>
    <row r="38" spans="1:8" ht="27.95" customHeight="1" x14ac:dyDescent="0.25">
      <c r="A38" s="30">
        <f>A37+1</f>
        <v>22</v>
      </c>
      <c r="B38" s="36" t="s">
        <v>71</v>
      </c>
      <c r="C38" s="81">
        <f>395.3*1.04</f>
        <v>411.11200000000002</v>
      </c>
      <c r="D38" s="79">
        <v>15.2</v>
      </c>
      <c r="E38" s="79">
        <v>15.2</v>
      </c>
      <c r="F38" s="75">
        <f>C38*D38</f>
        <v>6248.9023999999999</v>
      </c>
      <c r="G38" s="75">
        <v>100</v>
      </c>
      <c r="H38" s="75">
        <f>SUM(F38:G38)</f>
        <v>6348.9023999999999</v>
      </c>
    </row>
    <row r="39" spans="1:8" ht="27.95" customHeight="1" x14ac:dyDescent="0.25">
      <c r="A39" s="30">
        <f>A38+1</f>
        <v>23</v>
      </c>
      <c r="B39" s="48" t="s">
        <v>73</v>
      </c>
      <c r="C39" s="81">
        <f>318.84*1.04</f>
        <v>331.59359999999998</v>
      </c>
      <c r="D39" s="30">
        <v>4.2</v>
      </c>
      <c r="E39" s="79">
        <v>15.2</v>
      </c>
      <c r="F39" s="75">
        <f>C39*D39</f>
        <v>1392.6931199999999</v>
      </c>
      <c r="G39" s="75">
        <v>100</v>
      </c>
      <c r="H39" s="75">
        <f>SUM(F39:G39)</f>
        <v>1492.6931199999999</v>
      </c>
    </row>
    <row r="40" spans="1:8" ht="27.95" customHeight="1" x14ac:dyDescent="0.25">
      <c r="A40" s="30"/>
      <c r="B40" s="99" t="s">
        <v>74</v>
      </c>
      <c r="C40" s="81"/>
      <c r="D40" s="79"/>
      <c r="E40" s="79"/>
      <c r="F40" s="75"/>
      <c r="G40" s="75"/>
      <c r="H40" s="75"/>
    </row>
    <row r="41" spans="1:8" ht="27.95" customHeight="1" x14ac:dyDescent="0.25">
      <c r="A41" s="30">
        <f>A39+1</f>
        <v>24</v>
      </c>
      <c r="B41" s="46" t="s">
        <v>76</v>
      </c>
      <c r="C41" s="81">
        <v>410</v>
      </c>
      <c r="D41" s="79">
        <v>15.2</v>
      </c>
      <c r="E41" s="79">
        <v>15.2</v>
      </c>
      <c r="F41" s="83">
        <f>C41*D41</f>
        <v>6232</v>
      </c>
      <c r="G41" s="83">
        <v>100</v>
      </c>
      <c r="H41" s="75">
        <f>SUM(F41:G41)</f>
        <v>6332</v>
      </c>
    </row>
    <row r="42" spans="1:8" ht="27.95" customHeight="1" x14ac:dyDescent="0.25">
      <c r="A42" s="30">
        <f>A41+1</f>
        <v>25</v>
      </c>
      <c r="B42" s="36" t="s">
        <v>78</v>
      </c>
      <c r="C42" s="81">
        <f>400.07*1.04</f>
        <v>416.07280000000003</v>
      </c>
      <c r="D42" s="79">
        <v>15.2</v>
      </c>
      <c r="E42" s="79">
        <v>15.2</v>
      </c>
      <c r="F42" s="83">
        <f>C42*D42</f>
        <v>6324.30656</v>
      </c>
      <c r="G42" s="83">
        <v>100</v>
      </c>
      <c r="H42" s="75">
        <f>SUM(F42:G42)</f>
        <v>6424.30656</v>
      </c>
    </row>
    <row r="43" spans="1:8" ht="27.95" customHeight="1" x14ac:dyDescent="0.25">
      <c r="A43" s="30">
        <f>A42+1</f>
        <v>26</v>
      </c>
      <c r="B43" s="36" t="s">
        <v>80</v>
      </c>
      <c r="C43" s="81">
        <f>400</f>
        <v>400</v>
      </c>
      <c r="D43" s="79">
        <v>15.2</v>
      </c>
      <c r="E43" s="79">
        <v>15.2</v>
      </c>
      <c r="F43" s="83">
        <f>C43*D43</f>
        <v>6080</v>
      </c>
      <c r="G43" s="83">
        <v>100</v>
      </c>
      <c r="H43" s="75">
        <f>SUM(F43:G43)</f>
        <v>6180</v>
      </c>
    </row>
    <row r="44" spans="1:8" ht="27.95" customHeight="1" x14ac:dyDescent="0.25">
      <c r="A44" s="30"/>
      <c r="B44" s="99" t="s">
        <v>83</v>
      </c>
      <c r="C44" s="81"/>
      <c r="D44" s="79"/>
      <c r="E44" s="79"/>
      <c r="F44" s="75"/>
      <c r="G44" s="75"/>
      <c r="H44" s="75"/>
    </row>
    <row r="45" spans="1:8" ht="27.95" customHeight="1" x14ac:dyDescent="0.25">
      <c r="A45" s="30">
        <f>A43+1</f>
        <v>27</v>
      </c>
      <c r="B45" s="36" t="s">
        <v>85</v>
      </c>
      <c r="C45" s="81">
        <f>410</f>
        <v>410</v>
      </c>
      <c r="D45" s="79">
        <v>15.2</v>
      </c>
      <c r="E45" s="79">
        <v>15.2</v>
      </c>
      <c r="F45" s="75">
        <f>C45*D45</f>
        <v>6232</v>
      </c>
      <c r="G45" s="75">
        <v>100</v>
      </c>
      <c r="H45" s="75">
        <f>SUM(F45:G45)</f>
        <v>6332</v>
      </c>
    </row>
    <row r="46" spans="1:8" ht="27.95" customHeight="1" x14ac:dyDescent="0.25">
      <c r="A46" s="30">
        <f>A45+1</f>
        <v>28</v>
      </c>
      <c r="B46" s="36" t="s">
        <v>87</v>
      </c>
      <c r="C46" s="81">
        <f>345.39*1.04</f>
        <v>359.2056</v>
      </c>
      <c r="D46" s="79">
        <v>15.2</v>
      </c>
      <c r="E46" s="79">
        <v>15.2</v>
      </c>
      <c r="F46" s="75">
        <f>C46*D46</f>
        <v>5459.9251199999999</v>
      </c>
      <c r="G46" s="75">
        <v>100</v>
      </c>
      <c r="H46" s="75">
        <f>SUM(F46:G46)</f>
        <v>5559.9251199999999</v>
      </c>
    </row>
    <row r="47" spans="1:8" ht="27.95" customHeight="1" x14ac:dyDescent="0.25">
      <c r="A47" s="30">
        <f>A46+1</f>
        <v>29</v>
      </c>
      <c r="B47" s="36" t="s">
        <v>89</v>
      </c>
      <c r="C47" s="81">
        <f>345.39*1.04</f>
        <v>359.2056</v>
      </c>
      <c r="D47" s="79">
        <v>15.2</v>
      </c>
      <c r="E47" s="79">
        <v>15.2</v>
      </c>
      <c r="F47" s="75">
        <f>C47*D47</f>
        <v>5459.9251199999999</v>
      </c>
      <c r="G47" s="75">
        <v>100</v>
      </c>
      <c r="H47" s="75">
        <f>SUM(F47:G47)</f>
        <v>5559.9251199999999</v>
      </c>
    </row>
    <row r="48" spans="1:8" ht="27.95" customHeight="1" x14ac:dyDescent="0.25">
      <c r="A48" s="30">
        <f>A47+1</f>
        <v>30</v>
      </c>
      <c r="B48" s="36" t="s">
        <v>91</v>
      </c>
      <c r="C48" s="81">
        <f>316.18*1.04</f>
        <v>328.8272</v>
      </c>
      <c r="D48" s="79">
        <v>15.2</v>
      </c>
      <c r="E48" s="79">
        <v>15.2</v>
      </c>
      <c r="F48" s="75">
        <f>C48*D48</f>
        <v>4998.1734399999996</v>
      </c>
      <c r="G48" s="75">
        <v>100</v>
      </c>
      <c r="H48" s="75">
        <f>SUM(F48:G48)</f>
        <v>5098.1734399999996</v>
      </c>
    </row>
    <row r="49" spans="1:8" ht="27.95" customHeight="1" x14ac:dyDescent="0.25">
      <c r="A49" s="30"/>
      <c r="B49" s="99" t="s">
        <v>92</v>
      </c>
      <c r="C49" s="81"/>
      <c r="D49" s="79"/>
      <c r="E49" s="79"/>
      <c r="F49" s="75"/>
      <c r="G49" s="75"/>
      <c r="H49" s="75"/>
    </row>
    <row r="50" spans="1:8" ht="27.95" customHeight="1" x14ac:dyDescent="0.25">
      <c r="A50" s="30">
        <f>A48+1</f>
        <v>31</v>
      </c>
      <c r="B50" s="36" t="s">
        <v>94</v>
      </c>
      <c r="C50" s="81">
        <f>388</f>
        <v>388</v>
      </c>
      <c r="D50" s="79">
        <v>15.2</v>
      </c>
      <c r="E50" s="79">
        <v>15.2</v>
      </c>
      <c r="F50" s="75">
        <f t="shared" ref="F50:F55" si="3">C50*D50</f>
        <v>5897.5999999999995</v>
      </c>
      <c r="G50" s="75">
        <v>100</v>
      </c>
      <c r="H50" s="75">
        <f t="shared" ref="H50:H55" si="4">SUM(F50:G50)</f>
        <v>5997.5999999999995</v>
      </c>
    </row>
    <row r="51" spans="1:8" ht="27.95" customHeight="1" x14ac:dyDescent="0.25">
      <c r="A51" s="30">
        <f>A50+1</f>
        <v>32</v>
      </c>
      <c r="B51" s="36" t="s">
        <v>96</v>
      </c>
      <c r="C51" s="81">
        <f>402.27*1.04</f>
        <v>418.36079999999998</v>
      </c>
      <c r="D51" s="79">
        <v>15.2</v>
      </c>
      <c r="E51" s="79">
        <v>15.2</v>
      </c>
      <c r="F51" s="75">
        <f t="shared" si="3"/>
        <v>6359.0841599999994</v>
      </c>
      <c r="G51" s="75">
        <v>100</v>
      </c>
      <c r="H51" s="75">
        <f t="shared" si="4"/>
        <v>6459.0841599999994</v>
      </c>
    </row>
    <row r="52" spans="1:8" ht="27.95" customHeight="1" x14ac:dyDescent="0.25">
      <c r="A52" s="30">
        <f>A51+1</f>
        <v>33</v>
      </c>
      <c r="B52" s="36" t="s">
        <v>98</v>
      </c>
      <c r="C52" s="81">
        <f>130.89*1.04</f>
        <v>136.12559999999999</v>
      </c>
      <c r="D52" s="79">
        <v>15.2</v>
      </c>
      <c r="E52" s="79">
        <v>15.2</v>
      </c>
      <c r="F52" s="75">
        <f t="shared" si="3"/>
        <v>2069.1091199999996</v>
      </c>
      <c r="G52" s="75">
        <v>100</v>
      </c>
      <c r="H52" s="75">
        <f t="shared" si="4"/>
        <v>2169.1091199999996</v>
      </c>
    </row>
    <row r="53" spans="1:8" ht="27.95" customHeight="1" x14ac:dyDescent="0.25">
      <c r="A53" s="30">
        <f>A52+1</f>
        <v>34</v>
      </c>
      <c r="B53" s="36" t="s">
        <v>100</v>
      </c>
      <c r="C53" s="81">
        <f>128.83*1.04</f>
        <v>133.98320000000001</v>
      </c>
      <c r="D53" s="79">
        <v>15.2</v>
      </c>
      <c r="E53" s="79">
        <v>15.2</v>
      </c>
      <c r="F53" s="75">
        <f t="shared" si="3"/>
        <v>2036.5446400000001</v>
      </c>
      <c r="G53" s="75">
        <v>100</v>
      </c>
      <c r="H53" s="75">
        <f t="shared" si="4"/>
        <v>2136.5446400000001</v>
      </c>
    </row>
    <row r="54" spans="1:8" ht="27.95" customHeight="1" x14ac:dyDescent="0.25">
      <c r="A54" s="30">
        <f>A53+1</f>
        <v>35</v>
      </c>
      <c r="B54" s="36" t="s">
        <v>102</v>
      </c>
      <c r="C54" s="81">
        <f>95.28*1.04</f>
        <v>99.091200000000001</v>
      </c>
      <c r="D54" s="79">
        <v>15.2</v>
      </c>
      <c r="E54" s="79">
        <v>15.2</v>
      </c>
      <c r="F54" s="75">
        <f t="shared" si="3"/>
        <v>1506.18624</v>
      </c>
      <c r="G54" s="75">
        <v>100</v>
      </c>
      <c r="H54" s="75">
        <f t="shared" si="4"/>
        <v>1606.18624</v>
      </c>
    </row>
    <row r="55" spans="1:8" ht="27.95" customHeight="1" x14ac:dyDescent="0.25">
      <c r="A55" s="30">
        <f>A54+1</f>
        <v>36</v>
      </c>
      <c r="B55" s="36" t="s">
        <v>104</v>
      </c>
      <c r="C55" s="81">
        <f>237.61*1.04</f>
        <v>247.11440000000002</v>
      </c>
      <c r="D55" s="79">
        <v>15.2</v>
      </c>
      <c r="E55" s="79">
        <v>15.2</v>
      </c>
      <c r="F55" s="75">
        <f t="shared" si="3"/>
        <v>3756.13888</v>
      </c>
      <c r="G55" s="75">
        <v>100</v>
      </c>
      <c r="H55" s="75">
        <f t="shared" si="4"/>
        <v>3856.13888</v>
      </c>
    </row>
    <row r="56" spans="1:8" ht="27.95" customHeight="1" x14ac:dyDescent="0.25">
      <c r="A56" s="30"/>
      <c r="B56" s="99" t="s">
        <v>105</v>
      </c>
      <c r="C56" s="81"/>
      <c r="D56" s="79"/>
      <c r="E56" s="79"/>
      <c r="F56" s="75"/>
      <c r="G56" s="75"/>
      <c r="H56" s="75"/>
    </row>
    <row r="57" spans="1:8" ht="27.95" customHeight="1" x14ac:dyDescent="0.25">
      <c r="A57" s="30">
        <f>A55+1</f>
        <v>37</v>
      </c>
      <c r="B57" s="43" t="s">
        <v>306</v>
      </c>
      <c r="C57" s="81">
        <f>460</f>
        <v>460</v>
      </c>
      <c r="D57" s="79">
        <v>15.2</v>
      </c>
      <c r="E57" s="79">
        <v>15.2</v>
      </c>
      <c r="F57" s="66">
        <f t="shared" ref="F57:F70" si="5">C57*D57</f>
        <v>6992</v>
      </c>
      <c r="G57" s="66">
        <v>100</v>
      </c>
      <c r="H57" s="75">
        <f t="shared" ref="H57:H70" si="6">SUM(F57:G57)</f>
        <v>7092</v>
      </c>
    </row>
    <row r="58" spans="1:8" ht="27.95" customHeight="1" x14ac:dyDescent="0.25">
      <c r="A58" s="30">
        <f>A57+1</f>
        <v>38</v>
      </c>
      <c r="B58" s="36" t="s">
        <v>108</v>
      </c>
      <c r="C58" s="81">
        <f>336.47*1.04</f>
        <v>349.92880000000002</v>
      </c>
      <c r="D58" s="79">
        <v>15.2</v>
      </c>
      <c r="E58" s="79">
        <v>15.2</v>
      </c>
      <c r="F58" s="75">
        <f t="shared" si="5"/>
        <v>5318.9177600000003</v>
      </c>
      <c r="G58" s="75">
        <v>100</v>
      </c>
      <c r="H58" s="75">
        <f t="shared" si="6"/>
        <v>5418.9177600000003</v>
      </c>
    </row>
    <row r="59" spans="1:8" ht="27.95" customHeight="1" x14ac:dyDescent="0.25">
      <c r="A59" s="30">
        <f t="shared" ref="A59:A70" si="7">A58+1</f>
        <v>39</v>
      </c>
      <c r="B59" s="36" t="s">
        <v>110</v>
      </c>
      <c r="C59" s="81">
        <f>360.84*1.04</f>
        <v>375.27359999999999</v>
      </c>
      <c r="D59" s="79">
        <v>15.2</v>
      </c>
      <c r="E59" s="79">
        <v>15.2</v>
      </c>
      <c r="F59" s="75">
        <f t="shared" si="5"/>
        <v>5704.1587199999994</v>
      </c>
      <c r="G59" s="75">
        <v>100</v>
      </c>
      <c r="H59" s="75">
        <f t="shared" si="6"/>
        <v>5804.1587199999994</v>
      </c>
    </row>
    <row r="60" spans="1:8" ht="27.95" customHeight="1" x14ac:dyDescent="0.25">
      <c r="A60" s="30">
        <f t="shared" si="7"/>
        <v>40</v>
      </c>
      <c r="B60" s="36" t="s">
        <v>112</v>
      </c>
      <c r="C60" s="81">
        <f>328.57*1.04</f>
        <v>341.71280000000002</v>
      </c>
      <c r="D60" s="79">
        <v>15.2</v>
      </c>
      <c r="E60" s="79">
        <v>15.2</v>
      </c>
      <c r="F60" s="75">
        <f t="shared" si="5"/>
        <v>5194.0345600000001</v>
      </c>
      <c r="G60" s="75">
        <v>100</v>
      </c>
      <c r="H60" s="75">
        <f t="shared" si="6"/>
        <v>5294.0345600000001</v>
      </c>
    </row>
    <row r="61" spans="1:8" ht="27.95" customHeight="1" x14ac:dyDescent="0.25">
      <c r="A61" s="30">
        <f t="shared" si="7"/>
        <v>41</v>
      </c>
      <c r="B61" s="36" t="s">
        <v>114</v>
      </c>
      <c r="C61" s="81">
        <f>379.27*1.04</f>
        <v>394.44079999999997</v>
      </c>
      <c r="D61" s="79">
        <v>15.2</v>
      </c>
      <c r="E61" s="79">
        <v>2</v>
      </c>
      <c r="F61" s="75">
        <f t="shared" si="5"/>
        <v>5995.5001599999996</v>
      </c>
      <c r="G61" s="75">
        <v>100</v>
      </c>
      <c r="H61" s="75">
        <f t="shared" si="6"/>
        <v>6095.5001599999996</v>
      </c>
    </row>
    <row r="62" spans="1:8" ht="27.95" customHeight="1" x14ac:dyDescent="0.25">
      <c r="A62" s="30">
        <f t="shared" si="7"/>
        <v>42</v>
      </c>
      <c r="B62" s="36" t="s">
        <v>116</v>
      </c>
      <c r="C62" s="81">
        <f>371</f>
        <v>371</v>
      </c>
      <c r="D62" s="79">
        <v>15.2</v>
      </c>
      <c r="E62" s="79">
        <v>15.2</v>
      </c>
      <c r="F62" s="75">
        <f t="shared" si="5"/>
        <v>5639.2</v>
      </c>
      <c r="G62" s="75">
        <v>100</v>
      </c>
      <c r="H62" s="75">
        <f t="shared" si="6"/>
        <v>5739.2</v>
      </c>
    </row>
    <row r="63" spans="1:8" ht="27.95" customHeight="1" x14ac:dyDescent="0.25">
      <c r="A63" s="30">
        <f t="shared" si="7"/>
        <v>43</v>
      </c>
      <c r="B63" s="36" t="s">
        <v>118</v>
      </c>
      <c r="C63" s="81">
        <f>251.87*1.04</f>
        <v>261.94479999999999</v>
      </c>
      <c r="D63" s="79">
        <v>15.2</v>
      </c>
      <c r="E63" s="79">
        <v>15.2</v>
      </c>
      <c r="F63" s="75">
        <f t="shared" si="5"/>
        <v>3981.5609599999998</v>
      </c>
      <c r="G63" s="75">
        <v>100</v>
      </c>
      <c r="H63" s="75">
        <f t="shared" si="6"/>
        <v>4081.5609599999998</v>
      </c>
    </row>
    <row r="64" spans="1:8" ht="27.95" customHeight="1" x14ac:dyDescent="0.25">
      <c r="A64" s="30">
        <f t="shared" si="7"/>
        <v>44</v>
      </c>
      <c r="B64" s="36" t="s">
        <v>120</v>
      </c>
      <c r="C64" s="81">
        <f>251.87*1.04</f>
        <v>261.94479999999999</v>
      </c>
      <c r="D64" s="79">
        <v>15.2</v>
      </c>
      <c r="E64" s="79">
        <v>15.2</v>
      </c>
      <c r="F64" s="75">
        <f t="shared" si="5"/>
        <v>3981.5609599999998</v>
      </c>
      <c r="G64" s="75">
        <v>100</v>
      </c>
      <c r="H64" s="75">
        <f t="shared" si="6"/>
        <v>4081.5609599999998</v>
      </c>
    </row>
    <row r="65" spans="1:8" ht="27.95" customHeight="1" x14ac:dyDescent="0.25">
      <c r="A65" s="30">
        <f t="shared" si="7"/>
        <v>45</v>
      </c>
      <c r="B65" s="36" t="s">
        <v>122</v>
      </c>
      <c r="C65" s="81">
        <f>251.87*1.04</f>
        <v>261.94479999999999</v>
      </c>
      <c r="D65" s="79">
        <v>15.2</v>
      </c>
      <c r="E65" s="79">
        <v>15.2</v>
      </c>
      <c r="F65" s="75">
        <f t="shared" si="5"/>
        <v>3981.5609599999998</v>
      </c>
      <c r="G65" s="75">
        <v>100</v>
      </c>
      <c r="H65" s="75">
        <f t="shared" si="6"/>
        <v>4081.5609599999998</v>
      </c>
    </row>
    <row r="66" spans="1:8" ht="27.95" customHeight="1" x14ac:dyDescent="0.25">
      <c r="A66" s="30">
        <f t="shared" si="7"/>
        <v>46</v>
      </c>
      <c r="B66" s="36" t="s">
        <v>124</v>
      </c>
      <c r="C66" s="81">
        <f>251.87*1.04</f>
        <v>261.94479999999999</v>
      </c>
      <c r="D66" s="79">
        <v>15.2</v>
      </c>
      <c r="E66" s="79">
        <v>15.2</v>
      </c>
      <c r="F66" s="75">
        <f t="shared" si="5"/>
        <v>3981.5609599999998</v>
      </c>
      <c r="G66" s="75">
        <v>100</v>
      </c>
      <c r="H66" s="75">
        <f t="shared" si="6"/>
        <v>4081.5609599999998</v>
      </c>
    </row>
    <row r="67" spans="1:8" ht="27.95" customHeight="1" x14ac:dyDescent="0.25">
      <c r="A67" s="30">
        <f t="shared" si="7"/>
        <v>47</v>
      </c>
      <c r="B67" s="36" t="s">
        <v>126</v>
      </c>
      <c r="C67" s="81">
        <f>319.39*1.04</f>
        <v>332.16559999999998</v>
      </c>
      <c r="D67" s="79">
        <v>15.2</v>
      </c>
      <c r="E67" s="79">
        <v>15.2</v>
      </c>
      <c r="F67" s="75">
        <f t="shared" si="5"/>
        <v>5048.9171199999992</v>
      </c>
      <c r="G67" s="75">
        <v>100</v>
      </c>
      <c r="H67" s="75">
        <f t="shared" si="6"/>
        <v>5148.9171199999992</v>
      </c>
    </row>
    <row r="68" spans="1:8" ht="27.95" customHeight="1" x14ac:dyDescent="0.25">
      <c r="A68" s="30">
        <f t="shared" si="7"/>
        <v>48</v>
      </c>
      <c r="B68" s="48" t="s">
        <v>128</v>
      </c>
      <c r="C68" s="81">
        <f>319.39*1.04</f>
        <v>332.16559999999998</v>
      </c>
      <c r="D68" s="79">
        <v>15.2</v>
      </c>
      <c r="E68" s="79">
        <v>15.2</v>
      </c>
      <c r="F68" s="75">
        <f t="shared" si="5"/>
        <v>5048.9171199999992</v>
      </c>
      <c r="G68" s="75">
        <v>100</v>
      </c>
      <c r="H68" s="75">
        <f t="shared" si="6"/>
        <v>5148.9171199999992</v>
      </c>
    </row>
    <row r="69" spans="1:8" ht="27.95" customHeight="1" x14ac:dyDescent="0.25">
      <c r="A69" s="30">
        <f t="shared" si="7"/>
        <v>49</v>
      </c>
      <c r="B69" s="36" t="s">
        <v>130</v>
      </c>
      <c r="C69" s="81">
        <f>319.39*1.04</f>
        <v>332.16559999999998</v>
      </c>
      <c r="D69" s="79">
        <v>15.2</v>
      </c>
      <c r="E69" s="79">
        <v>15.2</v>
      </c>
      <c r="F69" s="75">
        <f t="shared" si="5"/>
        <v>5048.9171199999992</v>
      </c>
      <c r="G69" s="75">
        <v>100</v>
      </c>
      <c r="H69" s="75">
        <f t="shared" si="6"/>
        <v>5148.9171199999992</v>
      </c>
    </row>
    <row r="70" spans="1:8" ht="27.95" customHeight="1" x14ac:dyDescent="0.25">
      <c r="A70" s="30">
        <f t="shared" si="7"/>
        <v>50</v>
      </c>
      <c r="B70" s="36" t="s">
        <v>132</v>
      </c>
      <c r="C70" s="81">
        <f>186.91*1.04</f>
        <v>194.38640000000001</v>
      </c>
      <c r="D70" s="79">
        <v>15.2</v>
      </c>
      <c r="E70" s="79">
        <v>15.2</v>
      </c>
      <c r="F70" s="75">
        <f t="shared" si="5"/>
        <v>2954.67328</v>
      </c>
      <c r="G70" s="75">
        <v>100</v>
      </c>
      <c r="H70" s="75">
        <f t="shared" si="6"/>
        <v>3054.67328</v>
      </c>
    </row>
    <row r="71" spans="1:8" ht="27.95" customHeight="1" x14ac:dyDescent="0.25">
      <c r="A71" s="30"/>
      <c r="B71" s="99" t="s">
        <v>133</v>
      </c>
      <c r="C71" s="81"/>
      <c r="D71" s="79"/>
      <c r="E71" s="79"/>
      <c r="F71" s="75"/>
      <c r="G71" s="75"/>
      <c r="H71" s="75"/>
    </row>
    <row r="72" spans="1:8" ht="27.95" customHeight="1" x14ac:dyDescent="0.25">
      <c r="A72" s="30">
        <f>A70+1</f>
        <v>51</v>
      </c>
      <c r="B72" s="36" t="s">
        <v>137</v>
      </c>
      <c r="C72" s="81">
        <f>261.98*1.04</f>
        <v>272.45920000000001</v>
      </c>
      <c r="D72" s="79">
        <v>15.2</v>
      </c>
      <c r="E72" s="79">
        <v>15.2</v>
      </c>
      <c r="F72" s="75">
        <f t="shared" ref="F72:F78" si="8">C72*D72</f>
        <v>4141.3798399999996</v>
      </c>
      <c r="G72" s="75">
        <v>100</v>
      </c>
      <c r="H72" s="75">
        <f t="shared" ref="H72:H78" si="9">SUM(F72:G72)</f>
        <v>4241.3798399999996</v>
      </c>
    </row>
    <row r="73" spans="1:8" ht="27.95" customHeight="1" x14ac:dyDescent="0.25">
      <c r="A73" s="30">
        <f t="shared" ref="A73:A76" si="10">A72+1</f>
        <v>52</v>
      </c>
      <c r="B73" s="36" t="s">
        <v>139</v>
      </c>
      <c r="C73" s="81">
        <f>251.87*1.04</f>
        <v>261.94479999999999</v>
      </c>
      <c r="D73" s="79">
        <v>15.2</v>
      </c>
      <c r="E73" s="79">
        <v>15.2</v>
      </c>
      <c r="F73" s="75">
        <f t="shared" si="8"/>
        <v>3981.5609599999998</v>
      </c>
      <c r="G73" s="75">
        <v>100</v>
      </c>
      <c r="H73" s="75">
        <f t="shared" si="9"/>
        <v>4081.5609599999998</v>
      </c>
    </row>
    <row r="74" spans="1:8" ht="27.95" customHeight="1" x14ac:dyDescent="0.25">
      <c r="A74" s="30">
        <f t="shared" si="10"/>
        <v>53</v>
      </c>
      <c r="B74" s="43" t="s">
        <v>141</v>
      </c>
      <c r="C74" s="81">
        <f>269.11*1.04</f>
        <v>279.87440000000004</v>
      </c>
      <c r="D74" s="30">
        <v>15.2</v>
      </c>
      <c r="E74" s="79">
        <v>15.2</v>
      </c>
      <c r="F74" s="75">
        <f t="shared" si="8"/>
        <v>4254.0908800000007</v>
      </c>
      <c r="G74" s="75">
        <v>100</v>
      </c>
      <c r="H74" s="75">
        <f t="shared" si="9"/>
        <v>4354.0908800000007</v>
      </c>
    </row>
    <row r="75" spans="1:8" ht="27.95" customHeight="1" x14ac:dyDescent="0.25">
      <c r="A75" s="30">
        <f t="shared" si="10"/>
        <v>54</v>
      </c>
      <c r="B75" s="36" t="s">
        <v>143</v>
      </c>
      <c r="C75" s="81">
        <f>251.87*1.04</f>
        <v>261.94479999999999</v>
      </c>
      <c r="D75" s="79">
        <v>15.2</v>
      </c>
      <c r="E75" s="79">
        <v>15.2</v>
      </c>
      <c r="F75" s="75">
        <f t="shared" si="8"/>
        <v>3981.5609599999998</v>
      </c>
      <c r="G75" s="75">
        <v>100</v>
      </c>
      <c r="H75" s="75">
        <f t="shared" si="9"/>
        <v>4081.5609599999998</v>
      </c>
    </row>
    <row r="76" spans="1:8" ht="27.95" customHeight="1" x14ac:dyDescent="0.25">
      <c r="A76" s="30">
        <f t="shared" si="10"/>
        <v>55</v>
      </c>
      <c r="B76" s="36" t="s">
        <v>145</v>
      </c>
      <c r="C76" s="81">
        <f>251.87*1.04</f>
        <v>261.94479999999999</v>
      </c>
      <c r="D76" s="79">
        <v>15.2</v>
      </c>
      <c r="E76" s="79">
        <v>15.2</v>
      </c>
      <c r="F76" s="75">
        <f t="shared" si="8"/>
        <v>3981.5609599999998</v>
      </c>
      <c r="G76" s="75">
        <v>100</v>
      </c>
      <c r="H76" s="75">
        <f t="shared" si="9"/>
        <v>4081.5609599999998</v>
      </c>
    </row>
    <row r="77" spans="1:8" ht="27.95" customHeight="1" x14ac:dyDescent="0.25">
      <c r="A77" s="3">
        <f>A76+1</f>
        <v>56</v>
      </c>
      <c r="B77" s="36" t="s">
        <v>170</v>
      </c>
      <c r="C77" s="81">
        <f>280</f>
        <v>280</v>
      </c>
      <c r="D77" s="79">
        <v>15.2</v>
      </c>
      <c r="E77" s="79">
        <v>15.2</v>
      </c>
      <c r="F77" s="75">
        <f t="shared" si="8"/>
        <v>4256</v>
      </c>
      <c r="G77" s="75">
        <v>100</v>
      </c>
      <c r="H77" s="75">
        <f t="shared" si="9"/>
        <v>4356</v>
      </c>
    </row>
    <row r="78" spans="1:8" ht="27.95" customHeight="1" x14ac:dyDescent="0.25">
      <c r="A78" s="30">
        <f>A77+1</f>
        <v>57</v>
      </c>
      <c r="B78" s="36" t="s">
        <v>147</v>
      </c>
      <c r="C78" s="81">
        <f>366.8*1.04</f>
        <v>381.47200000000004</v>
      </c>
      <c r="D78" s="79">
        <v>15.2</v>
      </c>
      <c r="E78" s="79">
        <v>15.2</v>
      </c>
      <c r="F78" s="75">
        <f t="shared" si="8"/>
        <v>5798.3744000000006</v>
      </c>
      <c r="G78" s="75">
        <v>100</v>
      </c>
      <c r="H78" s="75">
        <f t="shared" si="9"/>
        <v>5898.3744000000006</v>
      </c>
    </row>
    <row r="79" spans="1:8" ht="27.95" customHeight="1" x14ac:dyDescent="0.25">
      <c r="A79" s="30"/>
      <c r="B79" s="100" t="s">
        <v>148</v>
      </c>
      <c r="C79" s="81"/>
      <c r="D79" s="84"/>
      <c r="E79" s="79"/>
      <c r="F79" s="85"/>
      <c r="G79" s="85"/>
      <c r="H79" s="75"/>
    </row>
    <row r="80" spans="1:8" ht="27.95" customHeight="1" x14ac:dyDescent="0.25">
      <c r="A80" s="30">
        <f>A78+1</f>
        <v>58</v>
      </c>
      <c r="B80" s="43" t="s">
        <v>150</v>
      </c>
      <c r="C80" s="81">
        <f>440</f>
        <v>440</v>
      </c>
      <c r="D80" s="67">
        <v>15.2</v>
      </c>
      <c r="E80" s="79">
        <v>15.2</v>
      </c>
      <c r="F80" s="75">
        <f>C80*D80</f>
        <v>6688</v>
      </c>
      <c r="G80" s="75">
        <v>100</v>
      </c>
      <c r="H80" s="75">
        <f>SUM(F80:G80)</f>
        <v>6788</v>
      </c>
    </row>
    <row r="81" spans="1:8" ht="27.95" customHeight="1" x14ac:dyDescent="0.25">
      <c r="A81" s="30">
        <f>A80+1</f>
        <v>59</v>
      </c>
      <c r="B81" s="57" t="s">
        <v>152</v>
      </c>
      <c r="C81" s="81">
        <f>305.88*1.04</f>
        <v>318.11520000000002</v>
      </c>
      <c r="D81" s="67">
        <v>15.2</v>
      </c>
      <c r="E81" s="79">
        <v>15.2</v>
      </c>
      <c r="F81" s="75">
        <f>C81*D81</f>
        <v>4835.3510400000005</v>
      </c>
      <c r="G81" s="75">
        <v>100</v>
      </c>
      <c r="H81" s="75">
        <f>SUM(F81:G81)</f>
        <v>4935.3510400000005</v>
      </c>
    </row>
    <row r="82" spans="1:8" ht="27.95" customHeight="1" x14ac:dyDescent="0.25">
      <c r="A82" s="30">
        <f>A81+1</f>
        <v>60</v>
      </c>
      <c r="B82" s="57" t="s">
        <v>154</v>
      </c>
      <c r="C82" s="81">
        <f>336.47*1.04</f>
        <v>349.92880000000002</v>
      </c>
      <c r="D82" s="79">
        <v>15.2</v>
      </c>
      <c r="E82" s="79">
        <v>15.2</v>
      </c>
      <c r="F82" s="75">
        <v>0</v>
      </c>
      <c r="G82" s="75">
        <v>0</v>
      </c>
      <c r="H82" s="75">
        <f>SUM(F82:G82)</f>
        <v>0</v>
      </c>
    </row>
    <row r="83" spans="1:8" ht="27.95" customHeight="1" x14ac:dyDescent="0.25">
      <c r="A83" s="30">
        <f>A82+1</f>
        <v>61</v>
      </c>
      <c r="B83" s="57" t="s">
        <v>311</v>
      </c>
      <c r="C83" s="81">
        <v>349.93</v>
      </c>
      <c r="D83" s="79">
        <v>15.2</v>
      </c>
      <c r="E83" s="79">
        <v>15.2</v>
      </c>
      <c r="F83" s="75">
        <f>C83*D83</f>
        <v>5318.9359999999997</v>
      </c>
      <c r="G83" s="75">
        <v>100</v>
      </c>
      <c r="H83" s="75">
        <f>SUM(F83:G83)</f>
        <v>5418.9359999999997</v>
      </c>
    </row>
    <row r="84" spans="1:8" ht="27.95" customHeight="1" x14ac:dyDescent="0.25">
      <c r="A84" s="30"/>
      <c r="B84" s="100" t="s">
        <v>155</v>
      </c>
      <c r="C84" s="81"/>
      <c r="D84" s="67"/>
      <c r="E84" s="79"/>
      <c r="F84" s="75"/>
      <c r="G84" s="75"/>
      <c r="H84" s="75"/>
    </row>
    <row r="85" spans="1:8" ht="27.95" customHeight="1" x14ac:dyDescent="0.25">
      <c r="A85" s="30">
        <f>A83+1</f>
        <v>62</v>
      </c>
      <c r="B85" s="43" t="s">
        <v>157</v>
      </c>
      <c r="C85" s="81">
        <f>388</f>
        <v>388</v>
      </c>
      <c r="D85" s="79">
        <v>15.2</v>
      </c>
      <c r="E85" s="79">
        <v>15.2</v>
      </c>
      <c r="F85" s="75">
        <f>C85*D85</f>
        <v>5897.5999999999995</v>
      </c>
      <c r="G85" s="75">
        <v>100</v>
      </c>
      <c r="H85" s="75">
        <f>SUM(F85:G85)</f>
        <v>5997.5999999999995</v>
      </c>
    </row>
    <row r="86" spans="1:8" ht="27.95" customHeight="1" x14ac:dyDescent="0.25">
      <c r="A86" s="30"/>
      <c r="B86" s="99" t="s">
        <v>158</v>
      </c>
      <c r="C86" s="81"/>
      <c r="D86" s="79"/>
      <c r="E86" s="79"/>
      <c r="F86" s="75"/>
      <c r="G86" s="75"/>
      <c r="H86" s="75"/>
    </row>
    <row r="87" spans="1:8" ht="22.5" customHeight="1" x14ac:dyDescent="0.3">
      <c r="A87" s="3">
        <f>A85+1</f>
        <v>63</v>
      </c>
      <c r="B87" s="39" t="s">
        <v>160</v>
      </c>
      <c r="C87" s="81">
        <f>410</f>
        <v>410</v>
      </c>
      <c r="D87" s="79">
        <v>15.2</v>
      </c>
      <c r="E87" s="79">
        <v>15.2</v>
      </c>
      <c r="F87" s="75">
        <f t="shared" ref="F87:F92" si="11">C87*D87</f>
        <v>6232</v>
      </c>
      <c r="G87" s="75">
        <v>100</v>
      </c>
      <c r="H87" s="75">
        <f t="shared" ref="H87:H92" si="12">SUM(F87:G87)</f>
        <v>6332</v>
      </c>
    </row>
    <row r="88" spans="1:8" ht="27.95" customHeight="1" x14ac:dyDescent="0.25">
      <c r="A88" s="3">
        <f t="shared" ref="A88:A92" si="13">A87+1</f>
        <v>64</v>
      </c>
      <c r="B88" s="36" t="s">
        <v>164</v>
      </c>
      <c r="C88" s="81">
        <f>280</f>
        <v>280</v>
      </c>
      <c r="D88" s="79">
        <v>15.2</v>
      </c>
      <c r="E88" s="79">
        <v>15.2</v>
      </c>
      <c r="F88" s="75">
        <f t="shared" si="11"/>
        <v>4256</v>
      </c>
      <c r="G88" s="75">
        <v>100</v>
      </c>
      <c r="H88" s="75">
        <f t="shared" si="12"/>
        <v>4356</v>
      </c>
    </row>
    <row r="89" spans="1:8" ht="27.95" customHeight="1" x14ac:dyDescent="0.25">
      <c r="A89" s="3">
        <f t="shared" si="13"/>
        <v>65</v>
      </c>
      <c r="B89" s="48" t="s">
        <v>166</v>
      </c>
      <c r="C89" s="81">
        <f>318.76*1.04</f>
        <v>331.5104</v>
      </c>
      <c r="D89" s="79">
        <v>15.2</v>
      </c>
      <c r="E89" s="79">
        <v>15.2</v>
      </c>
      <c r="F89" s="66">
        <f t="shared" si="11"/>
        <v>5038.9580799999994</v>
      </c>
      <c r="G89" s="66">
        <v>100</v>
      </c>
      <c r="H89" s="75">
        <f t="shared" si="12"/>
        <v>5138.9580799999994</v>
      </c>
    </row>
    <row r="90" spans="1:8" ht="27.95" customHeight="1" x14ac:dyDescent="0.25">
      <c r="A90" s="3">
        <f t="shared" si="13"/>
        <v>66</v>
      </c>
      <c r="B90" s="48" t="s">
        <v>168</v>
      </c>
      <c r="C90" s="81">
        <f>316.18*1.04</f>
        <v>328.8272</v>
      </c>
      <c r="D90" s="79">
        <v>15.2</v>
      </c>
      <c r="E90" s="79">
        <v>15.2</v>
      </c>
      <c r="F90" s="66">
        <f t="shared" si="11"/>
        <v>4998.1734399999996</v>
      </c>
      <c r="G90" s="66">
        <v>100</v>
      </c>
      <c r="H90" s="75">
        <f t="shared" si="12"/>
        <v>5098.1734399999996</v>
      </c>
    </row>
    <row r="91" spans="1:8" ht="27.95" customHeight="1" x14ac:dyDescent="0.25">
      <c r="A91" s="3">
        <f t="shared" si="13"/>
        <v>67</v>
      </c>
      <c r="B91" s="36" t="s">
        <v>135</v>
      </c>
      <c r="C91" s="81">
        <f>410</f>
        <v>410</v>
      </c>
      <c r="D91" s="79">
        <v>15.2</v>
      </c>
      <c r="E91" s="79">
        <v>15.2</v>
      </c>
      <c r="F91" s="75">
        <f t="shared" si="11"/>
        <v>6232</v>
      </c>
      <c r="G91" s="75">
        <v>100</v>
      </c>
      <c r="H91" s="75">
        <f t="shared" si="12"/>
        <v>6332</v>
      </c>
    </row>
    <row r="92" spans="1:8" ht="27.95" customHeight="1" x14ac:dyDescent="0.25">
      <c r="A92" s="3">
        <f t="shared" si="13"/>
        <v>68</v>
      </c>
      <c r="B92" s="36" t="s">
        <v>312</v>
      </c>
      <c r="C92" s="81">
        <v>280</v>
      </c>
      <c r="D92" s="79">
        <v>15.2</v>
      </c>
      <c r="E92" s="79">
        <v>15.2</v>
      </c>
      <c r="F92" s="75">
        <f t="shared" si="11"/>
        <v>4256</v>
      </c>
      <c r="G92" s="75">
        <v>100</v>
      </c>
      <c r="H92" s="75">
        <f t="shared" si="12"/>
        <v>4356</v>
      </c>
    </row>
    <row r="93" spans="1:8" ht="27.95" customHeight="1" x14ac:dyDescent="0.25">
      <c r="A93" s="30"/>
      <c r="B93" s="99" t="s">
        <v>171</v>
      </c>
      <c r="C93" s="81"/>
      <c r="D93" s="79"/>
      <c r="E93" s="79"/>
      <c r="F93" s="75"/>
      <c r="G93" s="75"/>
      <c r="H93" s="75"/>
    </row>
    <row r="94" spans="1:8" ht="27.95" customHeight="1" x14ac:dyDescent="0.25">
      <c r="A94" s="30">
        <f>A92+1</f>
        <v>69</v>
      </c>
      <c r="B94" s="43" t="s">
        <v>37</v>
      </c>
      <c r="C94" s="81">
        <v>410</v>
      </c>
      <c r="D94" s="79">
        <v>15.2</v>
      </c>
      <c r="E94" s="79">
        <v>15.2</v>
      </c>
      <c r="F94" s="75">
        <f t="shared" ref="F94:F114" si="14">C94*D94</f>
        <v>6232</v>
      </c>
      <c r="G94" s="75">
        <v>100</v>
      </c>
      <c r="H94" s="75">
        <f t="shared" ref="H94:H115" si="15">SUM(F94:G94)</f>
        <v>6332</v>
      </c>
    </row>
    <row r="95" spans="1:8" ht="27.95" customHeight="1" x14ac:dyDescent="0.25">
      <c r="A95" s="30">
        <f>A94+1</f>
        <v>70</v>
      </c>
      <c r="B95" s="36" t="s">
        <v>175</v>
      </c>
      <c r="C95" s="81">
        <f>269.11*1.04</f>
        <v>279.87440000000004</v>
      </c>
      <c r="D95" s="79">
        <v>15.2</v>
      </c>
      <c r="E95" s="79">
        <v>15.2</v>
      </c>
      <c r="F95" s="75">
        <f t="shared" si="14"/>
        <v>4254.0908800000007</v>
      </c>
      <c r="G95" s="75">
        <v>100</v>
      </c>
      <c r="H95" s="75">
        <f t="shared" si="15"/>
        <v>4354.0908800000007</v>
      </c>
    </row>
    <row r="96" spans="1:8" ht="27.95" customHeight="1" x14ac:dyDescent="0.25">
      <c r="A96" s="30">
        <f>A95+1</f>
        <v>71</v>
      </c>
      <c r="B96" s="36" t="s">
        <v>177</v>
      </c>
      <c r="C96" s="81">
        <f t="shared" ref="C96:C103" si="16">269.11*1.04</f>
        <v>279.87440000000004</v>
      </c>
      <c r="D96" s="79">
        <v>15.2</v>
      </c>
      <c r="E96" s="79">
        <v>15.2</v>
      </c>
      <c r="F96" s="75">
        <f t="shared" si="14"/>
        <v>4254.0908800000007</v>
      </c>
      <c r="G96" s="75">
        <v>100</v>
      </c>
      <c r="H96" s="75">
        <f t="shared" si="15"/>
        <v>4354.0908800000007</v>
      </c>
    </row>
    <row r="97" spans="1:8" ht="27.95" customHeight="1" x14ac:dyDescent="0.25">
      <c r="A97" s="30">
        <f t="shared" ref="A97:A151" si="17">A96+1</f>
        <v>72</v>
      </c>
      <c r="B97" s="36" t="s">
        <v>179</v>
      </c>
      <c r="C97" s="81">
        <f t="shared" si="16"/>
        <v>279.87440000000004</v>
      </c>
      <c r="D97" s="79">
        <v>15.2</v>
      </c>
      <c r="E97" s="79">
        <v>15.2</v>
      </c>
      <c r="F97" s="75">
        <f t="shared" si="14"/>
        <v>4254.0908800000007</v>
      </c>
      <c r="G97" s="75">
        <v>100</v>
      </c>
      <c r="H97" s="75">
        <f t="shared" si="15"/>
        <v>4354.0908800000007</v>
      </c>
    </row>
    <row r="98" spans="1:8" ht="27.95" customHeight="1" x14ac:dyDescent="0.25">
      <c r="A98" s="30">
        <f t="shared" si="17"/>
        <v>73</v>
      </c>
      <c r="B98" s="36" t="s">
        <v>181</v>
      </c>
      <c r="C98" s="81">
        <f t="shared" si="16"/>
        <v>279.87440000000004</v>
      </c>
      <c r="D98" s="79">
        <v>15.2</v>
      </c>
      <c r="E98" s="79">
        <v>15.2</v>
      </c>
      <c r="F98" s="75">
        <f t="shared" si="14"/>
        <v>4254.0908800000007</v>
      </c>
      <c r="G98" s="75">
        <v>100</v>
      </c>
      <c r="H98" s="75">
        <f t="shared" si="15"/>
        <v>4354.0908800000007</v>
      </c>
    </row>
    <row r="99" spans="1:8" ht="27.95" customHeight="1" x14ac:dyDescent="0.25">
      <c r="A99" s="30">
        <f t="shared" si="17"/>
        <v>74</v>
      </c>
      <c r="B99" s="36" t="s">
        <v>183</v>
      </c>
      <c r="C99" s="81">
        <f t="shared" si="16"/>
        <v>279.87440000000004</v>
      </c>
      <c r="D99" s="79">
        <v>15.2</v>
      </c>
      <c r="E99" s="79">
        <v>15.2</v>
      </c>
      <c r="F99" s="75">
        <f t="shared" si="14"/>
        <v>4254.0908800000007</v>
      </c>
      <c r="G99" s="75">
        <v>100</v>
      </c>
      <c r="H99" s="75">
        <f t="shared" si="15"/>
        <v>4354.0908800000007</v>
      </c>
    </row>
    <row r="100" spans="1:8" ht="27.95" customHeight="1" x14ac:dyDescent="0.25">
      <c r="A100" s="30">
        <f t="shared" si="17"/>
        <v>75</v>
      </c>
      <c r="B100" s="36" t="s">
        <v>185</v>
      </c>
      <c r="C100" s="81">
        <f t="shared" si="16"/>
        <v>279.87440000000004</v>
      </c>
      <c r="D100" s="79">
        <v>15.2</v>
      </c>
      <c r="E100" s="79">
        <v>15.2</v>
      </c>
      <c r="F100" s="75">
        <f t="shared" si="14"/>
        <v>4254.0908800000007</v>
      </c>
      <c r="G100" s="75">
        <v>100</v>
      </c>
      <c r="H100" s="75">
        <f t="shared" si="15"/>
        <v>4354.0908800000007</v>
      </c>
    </row>
    <row r="101" spans="1:8" ht="27.95" customHeight="1" x14ac:dyDescent="0.25">
      <c r="A101" s="30">
        <f t="shared" si="17"/>
        <v>76</v>
      </c>
      <c r="B101" s="36" t="s">
        <v>187</v>
      </c>
      <c r="C101" s="81">
        <f t="shared" si="16"/>
        <v>279.87440000000004</v>
      </c>
      <c r="D101" s="79">
        <v>15.2</v>
      </c>
      <c r="E101" s="79">
        <v>15.2</v>
      </c>
      <c r="F101" s="75">
        <f t="shared" si="14"/>
        <v>4254.0908800000007</v>
      </c>
      <c r="G101" s="75">
        <v>100</v>
      </c>
      <c r="H101" s="75">
        <f t="shared" si="15"/>
        <v>4354.0908800000007</v>
      </c>
    </row>
    <row r="102" spans="1:8" ht="27.95" customHeight="1" x14ac:dyDescent="0.25">
      <c r="A102" s="30">
        <f t="shared" si="17"/>
        <v>77</v>
      </c>
      <c r="B102" s="36" t="s">
        <v>189</v>
      </c>
      <c r="C102" s="81">
        <f t="shared" si="16"/>
        <v>279.87440000000004</v>
      </c>
      <c r="D102" s="79">
        <v>15.2</v>
      </c>
      <c r="E102" s="79">
        <v>15.2</v>
      </c>
      <c r="F102" s="75">
        <f t="shared" si="14"/>
        <v>4254.0908800000007</v>
      </c>
      <c r="G102" s="75">
        <v>100</v>
      </c>
      <c r="H102" s="75">
        <f t="shared" si="15"/>
        <v>4354.0908800000007</v>
      </c>
    </row>
    <row r="103" spans="1:8" ht="27.95" customHeight="1" x14ac:dyDescent="0.25">
      <c r="A103" s="30">
        <f t="shared" si="17"/>
        <v>78</v>
      </c>
      <c r="B103" s="36" t="s">
        <v>191</v>
      </c>
      <c r="C103" s="81">
        <f t="shared" si="16"/>
        <v>279.87440000000004</v>
      </c>
      <c r="D103" s="79">
        <v>15.2</v>
      </c>
      <c r="E103" s="79">
        <v>15.2</v>
      </c>
      <c r="F103" s="75">
        <f t="shared" si="14"/>
        <v>4254.0908800000007</v>
      </c>
      <c r="G103" s="75">
        <v>100</v>
      </c>
      <c r="H103" s="75">
        <f t="shared" si="15"/>
        <v>4354.0908800000007</v>
      </c>
    </row>
    <row r="104" spans="1:8" ht="27.95" customHeight="1" x14ac:dyDescent="0.25">
      <c r="A104" s="30">
        <f t="shared" si="17"/>
        <v>79</v>
      </c>
      <c r="B104" s="36" t="s">
        <v>193</v>
      </c>
      <c r="C104" s="81">
        <f>253</f>
        <v>253</v>
      </c>
      <c r="D104" s="79">
        <v>15.2</v>
      </c>
      <c r="E104" s="79">
        <v>15.2</v>
      </c>
      <c r="F104" s="75">
        <f t="shared" si="14"/>
        <v>3845.6</v>
      </c>
      <c r="G104" s="75">
        <v>100</v>
      </c>
      <c r="H104" s="75">
        <f t="shared" si="15"/>
        <v>3945.6</v>
      </c>
    </row>
    <row r="105" spans="1:8" ht="27.95" customHeight="1" x14ac:dyDescent="0.25">
      <c r="A105" s="30">
        <f t="shared" si="17"/>
        <v>80</v>
      </c>
      <c r="B105" s="36" t="s">
        <v>195</v>
      </c>
      <c r="C105" s="81">
        <f>137.01*1.04</f>
        <v>142.49039999999999</v>
      </c>
      <c r="D105" s="79">
        <v>15.2</v>
      </c>
      <c r="E105" s="79">
        <v>15.2</v>
      </c>
      <c r="F105" s="75">
        <f t="shared" si="14"/>
        <v>2165.8540799999996</v>
      </c>
      <c r="G105" s="75">
        <v>100</v>
      </c>
      <c r="H105" s="75">
        <f t="shared" si="15"/>
        <v>2265.8540799999996</v>
      </c>
    </row>
    <row r="106" spans="1:8" ht="27.95" customHeight="1" x14ac:dyDescent="0.25">
      <c r="A106" s="30">
        <f t="shared" si="17"/>
        <v>81</v>
      </c>
      <c r="B106" s="36" t="s">
        <v>197</v>
      </c>
      <c r="C106" s="81">
        <v>253</v>
      </c>
      <c r="D106" s="79">
        <v>15.2</v>
      </c>
      <c r="E106" s="79">
        <v>15.2</v>
      </c>
      <c r="F106" s="75">
        <f t="shared" si="14"/>
        <v>3845.6</v>
      </c>
      <c r="G106" s="75">
        <v>100</v>
      </c>
      <c r="H106" s="75">
        <f t="shared" si="15"/>
        <v>3945.6</v>
      </c>
    </row>
    <row r="107" spans="1:8" ht="27.95" customHeight="1" x14ac:dyDescent="0.25">
      <c r="A107" s="30">
        <f t="shared" si="17"/>
        <v>82</v>
      </c>
      <c r="B107" s="36" t="s">
        <v>199</v>
      </c>
      <c r="C107" s="81">
        <v>253</v>
      </c>
      <c r="D107" s="79">
        <v>15.2</v>
      </c>
      <c r="E107" s="79">
        <v>15.2</v>
      </c>
      <c r="F107" s="75">
        <f t="shared" si="14"/>
        <v>3845.6</v>
      </c>
      <c r="G107" s="75">
        <v>100</v>
      </c>
      <c r="H107" s="75">
        <f t="shared" si="15"/>
        <v>3945.6</v>
      </c>
    </row>
    <row r="108" spans="1:8" ht="27.95" customHeight="1" x14ac:dyDescent="0.25">
      <c r="A108" s="30">
        <f t="shared" si="17"/>
        <v>83</v>
      </c>
      <c r="B108" s="36" t="s">
        <v>201</v>
      </c>
      <c r="C108" s="81">
        <v>253</v>
      </c>
      <c r="D108" s="79">
        <v>15.2</v>
      </c>
      <c r="E108" s="79">
        <v>15.2</v>
      </c>
      <c r="F108" s="75">
        <f t="shared" si="14"/>
        <v>3845.6</v>
      </c>
      <c r="G108" s="75">
        <v>100</v>
      </c>
      <c r="H108" s="75">
        <f t="shared" si="15"/>
        <v>3945.6</v>
      </c>
    </row>
    <row r="109" spans="1:8" ht="27.95" customHeight="1" x14ac:dyDescent="0.25">
      <c r="A109" s="30">
        <f t="shared" si="17"/>
        <v>84</v>
      </c>
      <c r="B109" s="36" t="s">
        <v>203</v>
      </c>
      <c r="C109" s="81">
        <f>243.27*1.04</f>
        <v>253.00080000000003</v>
      </c>
      <c r="D109" s="79">
        <v>15.2</v>
      </c>
      <c r="E109" s="79">
        <v>15.2</v>
      </c>
      <c r="F109" s="75">
        <f t="shared" si="14"/>
        <v>3845.6121600000001</v>
      </c>
      <c r="G109" s="75">
        <v>100</v>
      </c>
      <c r="H109" s="75">
        <f t="shared" si="15"/>
        <v>3945.6121600000001</v>
      </c>
    </row>
    <row r="110" spans="1:8" ht="27.95" customHeight="1" x14ac:dyDescent="0.25">
      <c r="A110" s="30">
        <f t="shared" si="17"/>
        <v>85</v>
      </c>
      <c r="B110" s="36" t="s">
        <v>205</v>
      </c>
      <c r="C110" s="81">
        <v>253</v>
      </c>
      <c r="D110" s="79">
        <v>15.2</v>
      </c>
      <c r="E110" s="79">
        <v>15.2</v>
      </c>
      <c r="F110" s="75">
        <f t="shared" si="14"/>
        <v>3845.6</v>
      </c>
      <c r="G110" s="75">
        <v>100</v>
      </c>
      <c r="H110" s="75">
        <f t="shared" si="15"/>
        <v>3945.6</v>
      </c>
    </row>
    <row r="111" spans="1:8" ht="27.95" customHeight="1" x14ac:dyDescent="0.25">
      <c r="A111" s="30">
        <f t="shared" si="17"/>
        <v>86</v>
      </c>
      <c r="B111" s="36" t="s">
        <v>207</v>
      </c>
      <c r="C111" s="81">
        <v>253</v>
      </c>
      <c r="D111" s="79">
        <v>15.2</v>
      </c>
      <c r="E111" s="79">
        <v>15.2</v>
      </c>
      <c r="F111" s="75">
        <f t="shared" si="14"/>
        <v>3845.6</v>
      </c>
      <c r="G111" s="75">
        <v>100</v>
      </c>
      <c r="H111" s="75">
        <f t="shared" si="15"/>
        <v>3945.6</v>
      </c>
    </row>
    <row r="112" spans="1:8" ht="27.95" customHeight="1" x14ac:dyDescent="0.25">
      <c r="A112" s="30">
        <f t="shared" si="17"/>
        <v>87</v>
      </c>
      <c r="B112" s="43" t="s">
        <v>209</v>
      </c>
      <c r="C112" s="81">
        <f>338.66*1.04</f>
        <v>352.20640000000003</v>
      </c>
      <c r="D112" s="79">
        <v>15.2</v>
      </c>
      <c r="E112" s="79">
        <v>15.2</v>
      </c>
      <c r="F112" s="75">
        <f t="shared" si="14"/>
        <v>5353.5372800000005</v>
      </c>
      <c r="G112" s="75">
        <v>100</v>
      </c>
      <c r="H112" s="75">
        <f t="shared" si="15"/>
        <v>5453.5372800000005</v>
      </c>
    </row>
    <row r="113" spans="1:8" ht="27.95" customHeight="1" x14ac:dyDescent="0.25">
      <c r="A113" s="30">
        <f t="shared" si="17"/>
        <v>88</v>
      </c>
      <c r="B113" s="36" t="s">
        <v>211</v>
      </c>
      <c r="C113" s="81">
        <f>244.79*1.04</f>
        <v>254.58160000000001</v>
      </c>
      <c r="D113" s="79">
        <v>15.2</v>
      </c>
      <c r="E113" s="79">
        <v>15.2</v>
      </c>
      <c r="F113" s="75">
        <f t="shared" si="14"/>
        <v>3869.64032</v>
      </c>
      <c r="G113" s="75">
        <v>100</v>
      </c>
      <c r="H113" s="75">
        <f t="shared" si="15"/>
        <v>3969.64032</v>
      </c>
    </row>
    <row r="114" spans="1:8" ht="27.95" customHeight="1" x14ac:dyDescent="0.25">
      <c r="A114" s="30">
        <f>A113+1</f>
        <v>89</v>
      </c>
      <c r="B114" s="36" t="s">
        <v>213</v>
      </c>
      <c r="C114" s="81">
        <f>244.79*1.04</f>
        <v>254.58160000000001</v>
      </c>
      <c r="D114" s="79">
        <v>15.2</v>
      </c>
      <c r="E114" s="79">
        <v>15.2</v>
      </c>
      <c r="F114" s="75">
        <f t="shared" si="14"/>
        <v>3869.64032</v>
      </c>
      <c r="G114" s="75">
        <v>100</v>
      </c>
      <c r="H114" s="75">
        <f t="shared" si="15"/>
        <v>3969.64032</v>
      </c>
    </row>
    <row r="115" spans="1:8" ht="27.95" customHeight="1" x14ac:dyDescent="0.25">
      <c r="A115" s="30">
        <f>A114+1</f>
        <v>90</v>
      </c>
      <c r="B115" s="43" t="s">
        <v>215</v>
      </c>
      <c r="C115" s="81">
        <f>244.79*1.04</f>
        <v>254.58160000000001</v>
      </c>
      <c r="D115" s="79">
        <v>15.2</v>
      </c>
      <c r="E115" s="79">
        <v>15.2</v>
      </c>
      <c r="F115" s="75">
        <v>3869.64</v>
      </c>
      <c r="G115" s="75">
        <v>0</v>
      </c>
      <c r="H115" s="75">
        <f t="shared" si="15"/>
        <v>3869.64</v>
      </c>
    </row>
    <row r="116" spans="1:8" ht="27.95" customHeight="1" x14ac:dyDescent="0.25">
      <c r="A116" s="30"/>
      <c r="B116" s="99" t="s">
        <v>216</v>
      </c>
      <c r="C116" s="81"/>
      <c r="D116" s="79"/>
      <c r="E116" s="79"/>
      <c r="F116" s="75"/>
      <c r="G116" s="75"/>
      <c r="H116" s="75"/>
    </row>
    <row r="117" spans="1:8" ht="21.75" customHeight="1" x14ac:dyDescent="0.3">
      <c r="A117" s="3">
        <f>A115+1</f>
        <v>91</v>
      </c>
      <c r="B117" s="82" t="s">
        <v>218</v>
      </c>
      <c r="C117" s="81">
        <v>410</v>
      </c>
      <c r="D117" s="79">
        <v>15.2</v>
      </c>
      <c r="E117" s="79">
        <v>15.2</v>
      </c>
      <c r="F117" s="75">
        <f t="shared" ref="F117:F134" si="18">C117*D117</f>
        <v>6232</v>
      </c>
      <c r="G117" s="75">
        <v>100</v>
      </c>
      <c r="H117" s="75">
        <f t="shared" ref="H117:H139" si="19">SUM(F117:G117)</f>
        <v>6332</v>
      </c>
    </row>
    <row r="118" spans="1:8" ht="27.95" customHeight="1" x14ac:dyDescent="0.25">
      <c r="A118" s="30">
        <f>A117+1</f>
        <v>92</v>
      </c>
      <c r="B118" s="36" t="s">
        <v>220</v>
      </c>
      <c r="C118" s="81">
        <f>400.07*1.04</f>
        <v>416.07280000000003</v>
      </c>
      <c r="D118" s="79">
        <v>15.2</v>
      </c>
      <c r="E118" s="79">
        <v>15.2</v>
      </c>
      <c r="F118" s="75">
        <f t="shared" si="18"/>
        <v>6324.30656</v>
      </c>
      <c r="G118" s="75">
        <v>100</v>
      </c>
      <c r="H118" s="75">
        <f t="shared" si="19"/>
        <v>6424.30656</v>
      </c>
    </row>
    <row r="119" spans="1:8" ht="27.95" customHeight="1" x14ac:dyDescent="0.25">
      <c r="A119" s="30">
        <f t="shared" si="17"/>
        <v>93</v>
      </c>
      <c r="B119" s="36" t="s">
        <v>222</v>
      </c>
      <c r="C119" s="81">
        <v>300</v>
      </c>
      <c r="D119" s="79">
        <v>15.2</v>
      </c>
      <c r="E119" s="79">
        <v>15.2</v>
      </c>
      <c r="F119" s="75">
        <f t="shared" si="18"/>
        <v>4560</v>
      </c>
      <c r="G119" s="75">
        <v>100</v>
      </c>
      <c r="H119" s="75">
        <f t="shared" si="19"/>
        <v>4660</v>
      </c>
    </row>
    <row r="120" spans="1:8" ht="27.95" customHeight="1" x14ac:dyDescent="0.25">
      <c r="A120" s="30">
        <f t="shared" si="17"/>
        <v>94</v>
      </c>
      <c r="B120" s="36" t="s">
        <v>224</v>
      </c>
      <c r="C120" s="81">
        <f>317.58*1.04</f>
        <v>330.28320000000002</v>
      </c>
      <c r="D120" s="79">
        <v>15.2</v>
      </c>
      <c r="E120" s="79">
        <v>15.2</v>
      </c>
      <c r="F120" s="75">
        <f t="shared" si="18"/>
        <v>5020.3046400000003</v>
      </c>
      <c r="G120" s="75">
        <v>100</v>
      </c>
      <c r="H120" s="75">
        <f t="shared" si="19"/>
        <v>5120.3046400000003</v>
      </c>
    </row>
    <row r="121" spans="1:8" ht="27.95" customHeight="1" x14ac:dyDescent="0.25">
      <c r="A121" s="30">
        <f t="shared" si="17"/>
        <v>95</v>
      </c>
      <c r="B121" s="36" t="s">
        <v>226</v>
      </c>
      <c r="C121" s="81">
        <v>300</v>
      </c>
      <c r="D121" s="79">
        <v>15.2</v>
      </c>
      <c r="E121" s="79">
        <v>14.2</v>
      </c>
      <c r="F121" s="75">
        <f t="shared" si="18"/>
        <v>4560</v>
      </c>
      <c r="G121" s="75">
        <v>100</v>
      </c>
      <c r="H121" s="75">
        <f t="shared" si="19"/>
        <v>4660</v>
      </c>
    </row>
    <row r="122" spans="1:8" ht="27.95" customHeight="1" x14ac:dyDescent="0.25">
      <c r="A122" s="30">
        <f t="shared" si="17"/>
        <v>96</v>
      </c>
      <c r="B122" s="36" t="s">
        <v>228</v>
      </c>
      <c r="C122" s="81">
        <v>300</v>
      </c>
      <c r="D122" s="79">
        <v>15.2</v>
      </c>
      <c r="E122" s="79">
        <v>15.2</v>
      </c>
      <c r="F122" s="75">
        <f t="shared" si="18"/>
        <v>4560</v>
      </c>
      <c r="G122" s="75">
        <v>100</v>
      </c>
      <c r="H122" s="75">
        <f t="shared" si="19"/>
        <v>4660</v>
      </c>
    </row>
    <row r="123" spans="1:8" ht="27.95" customHeight="1" x14ac:dyDescent="0.25">
      <c r="A123" s="30">
        <f t="shared" si="17"/>
        <v>97</v>
      </c>
      <c r="B123" s="36" t="s">
        <v>230</v>
      </c>
      <c r="C123" s="81">
        <v>300</v>
      </c>
      <c r="D123" s="79">
        <v>15.2</v>
      </c>
      <c r="E123" s="79">
        <v>15.2</v>
      </c>
      <c r="F123" s="75">
        <f t="shared" si="18"/>
        <v>4560</v>
      </c>
      <c r="G123" s="75">
        <v>100</v>
      </c>
      <c r="H123" s="75">
        <f t="shared" si="19"/>
        <v>4660</v>
      </c>
    </row>
    <row r="124" spans="1:8" ht="27.95" customHeight="1" x14ac:dyDescent="0.25">
      <c r="A124" s="30">
        <f t="shared" si="17"/>
        <v>98</v>
      </c>
      <c r="B124" s="36" t="s">
        <v>232</v>
      </c>
      <c r="C124" s="81">
        <v>300</v>
      </c>
      <c r="D124" s="79">
        <v>15.2</v>
      </c>
      <c r="E124" s="79">
        <v>15.2</v>
      </c>
      <c r="F124" s="75">
        <f t="shared" si="18"/>
        <v>4560</v>
      </c>
      <c r="G124" s="75">
        <v>100</v>
      </c>
      <c r="H124" s="75">
        <f t="shared" si="19"/>
        <v>4660</v>
      </c>
    </row>
    <row r="125" spans="1:8" ht="27.95" customHeight="1" x14ac:dyDescent="0.25">
      <c r="A125" s="30">
        <f t="shared" si="17"/>
        <v>99</v>
      </c>
      <c r="B125" s="36" t="s">
        <v>234</v>
      </c>
      <c r="C125" s="81">
        <v>300</v>
      </c>
      <c r="D125" s="30">
        <v>15.2</v>
      </c>
      <c r="E125" s="79">
        <v>15.2</v>
      </c>
      <c r="F125" s="75">
        <f t="shared" si="18"/>
        <v>4560</v>
      </c>
      <c r="G125" s="75">
        <v>100</v>
      </c>
      <c r="H125" s="75">
        <f t="shared" si="19"/>
        <v>4660</v>
      </c>
    </row>
    <row r="126" spans="1:8" ht="27.95" customHeight="1" x14ac:dyDescent="0.25">
      <c r="A126" s="30">
        <f t="shared" si="17"/>
        <v>100</v>
      </c>
      <c r="B126" s="36" t="s">
        <v>236</v>
      </c>
      <c r="C126" s="81">
        <v>300</v>
      </c>
      <c r="D126" s="79">
        <v>15.2</v>
      </c>
      <c r="E126" s="79">
        <v>15.2</v>
      </c>
      <c r="F126" s="75">
        <f t="shared" si="18"/>
        <v>4560</v>
      </c>
      <c r="G126" s="75">
        <v>100</v>
      </c>
      <c r="H126" s="75">
        <f t="shared" si="19"/>
        <v>4660</v>
      </c>
    </row>
    <row r="127" spans="1:8" ht="27.95" customHeight="1" x14ac:dyDescent="0.25">
      <c r="A127" s="30">
        <f t="shared" si="17"/>
        <v>101</v>
      </c>
      <c r="B127" s="36" t="s">
        <v>238</v>
      </c>
      <c r="C127" s="81">
        <v>280</v>
      </c>
      <c r="D127" s="79">
        <v>15.2</v>
      </c>
      <c r="E127" s="79">
        <v>15.2</v>
      </c>
      <c r="F127" s="75">
        <f t="shared" si="18"/>
        <v>4256</v>
      </c>
      <c r="G127" s="75">
        <v>100</v>
      </c>
      <c r="H127" s="75">
        <f t="shared" si="19"/>
        <v>4356</v>
      </c>
    </row>
    <row r="128" spans="1:8" ht="27.95" customHeight="1" x14ac:dyDescent="0.25">
      <c r="A128" s="30">
        <f t="shared" si="17"/>
        <v>102</v>
      </c>
      <c r="B128" s="36" t="s">
        <v>240</v>
      </c>
      <c r="C128" s="81">
        <v>280</v>
      </c>
      <c r="D128" s="79">
        <v>15.2</v>
      </c>
      <c r="E128" s="79">
        <v>15.2</v>
      </c>
      <c r="F128" s="75">
        <f t="shared" si="18"/>
        <v>4256</v>
      </c>
      <c r="G128" s="75">
        <v>100</v>
      </c>
      <c r="H128" s="75">
        <f t="shared" si="19"/>
        <v>4356</v>
      </c>
    </row>
    <row r="129" spans="1:8" ht="27.95" customHeight="1" x14ac:dyDescent="0.25">
      <c r="A129" s="30">
        <f t="shared" si="17"/>
        <v>103</v>
      </c>
      <c r="B129" s="36" t="s">
        <v>242</v>
      </c>
      <c r="C129" s="81">
        <f>280</f>
        <v>280</v>
      </c>
      <c r="D129" s="79">
        <v>15.2</v>
      </c>
      <c r="E129" s="79">
        <v>15.2</v>
      </c>
      <c r="F129" s="75">
        <f t="shared" si="18"/>
        <v>4256</v>
      </c>
      <c r="G129" s="75">
        <v>100</v>
      </c>
      <c r="H129" s="75">
        <f t="shared" si="19"/>
        <v>4356</v>
      </c>
    </row>
    <row r="130" spans="1:8" ht="27.95" customHeight="1" x14ac:dyDescent="0.25">
      <c r="A130" s="30">
        <f t="shared" si="17"/>
        <v>104</v>
      </c>
      <c r="B130" s="36" t="s">
        <v>244</v>
      </c>
      <c r="C130" s="81">
        <v>280</v>
      </c>
      <c r="D130" s="79">
        <v>15.2</v>
      </c>
      <c r="E130" s="79">
        <v>15.2</v>
      </c>
      <c r="F130" s="75">
        <f t="shared" si="18"/>
        <v>4256</v>
      </c>
      <c r="G130" s="75">
        <v>100</v>
      </c>
      <c r="H130" s="75">
        <f t="shared" si="19"/>
        <v>4356</v>
      </c>
    </row>
    <row r="131" spans="1:8" ht="27.95" customHeight="1" x14ac:dyDescent="0.25">
      <c r="A131" s="30">
        <f t="shared" si="17"/>
        <v>105</v>
      </c>
      <c r="B131" s="36" t="s">
        <v>246</v>
      </c>
      <c r="C131" s="81">
        <f>280</f>
        <v>280</v>
      </c>
      <c r="D131" s="79">
        <v>15.2</v>
      </c>
      <c r="E131" s="79">
        <v>15.2</v>
      </c>
      <c r="F131" s="75">
        <f t="shared" si="18"/>
        <v>4256</v>
      </c>
      <c r="G131" s="75">
        <v>100</v>
      </c>
      <c r="H131" s="75">
        <f t="shared" si="19"/>
        <v>4356</v>
      </c>
    </row>
    <row r="132" spans="1:8" ht="27.95" customHeight="1" x14ac:dyDescent="0.25">
      <c r="A132" s="30">
        <f t="shared" si="17"/>
        <v>106</v>
      </c>
      <c r="B132" s="36" t="s">
        <v>248</v>
      </c>
      <c r="C132" s="81">
        <v>280</v>
      </c>
      <c r="D132" s="30">
        <v>15.2</v>
      </c>
      <c r="E132" s="79">
        <v>15.2</v>
      </c>
      <c r="F132" s="75">
        <f t="shared" si="18"/>
        <v>4256</v>
      </c>
      <c r="G132" s="75">
        <v>100</v>
      </c>
      <c r="H132" s="75">
        <f t="shared" si="19"/>
        <v>4356</v>
      </c>
    </row>
    <row r="133" spans="1:8" ht="27.95" customHeight="1" x14ac:dyDescent="0.25">
      <c r="A133" s="30">
        <f t="shared" si="17"/>
        <v>107</v>
      </c>
      <c r="B133" s="36" t="s">
        <v>250</v>
      </c>
      <c r="C133" s="81">
        <f>245.93*1.04</f>
        <v>255.7672</v>
      </c>
      <c r="D133" s="79">
        <v>15.2</v>
      </c>
      <c r="E133" s="79">
        <v>15.2</v>
      </c>
      <c r="F133" s="75">
        <f t="shared" si="18"/>
        <v>3887.6614399999999</v>
      </c>
      <c r="G133" s="75">
        <v>100</v>
      </c>
      <c r="H133" s="75">
        <f t="shared" si="19"/>
        <v>3987.6614399999999</v>
      </c>
    </row>
    <row r="134" spans="1:8" ht="27.95" customHeight="1" x14ac:dyDescent="0.25">
      <c r="A134" s="30">
        <f t="shared" si="17"/>
        <v>108</v>
      </c>
      <c r="B134" s="36" t="s">
        <v>252</v>
      </c>
      <c r="C134" s="81">
        <v>280</v>
      </c>
      <c r="D134" s="79">
        <v>15.2</v>
      </c>
      <c r="E134" s="79">
        <v>15.2</v>
      </c>
      <c r="F134" s="75">
        <f t="shared" si="18"/>
        <v>4256</v>
      </c>
      <c r="G134" s="75">
        <v>100</v>
      </c>
      <c r="H134" s="75">
        <f t="shared" si="19"/>
        <v>4356</v>
      </c>
    </row>
    <row r="135" spans="1:8" ht="27.95" customHeight="1" x14ac:dyDescent="0.25">
      <c r="A135" s="30">
        <f t="shared" si="17"/>
        <v>109</v>
      </c>
      <c r="B135" s="36" t="s">
        <v>254</v>
      </c>
      <c r="C135" s="81">
        <v>280</v>
      </c>
      <c r="D135" s="79">
        <v>15.2</v>
      </c>
      <c r="E135" s="79">
        <v>15.2</v>
      </c>
      <c r="F135" s="75">
        <v>4256</v>
      </c>
      <c r="G135" s="75">
        <v>0</v>
      </c>
      <c r="H135" s="75">
        <f t="shared" si="19"/>
        <v>4256</v>
      </c>
    </row>
    <row r="136" spans="1:8" ht="27.95" customHeight="1" x14ac:dyDescent="0.25">
      <c r="A136" s="30">
        <f t="shared" si="17"/>
        <v>110</v>
      </c>
      <c r="B136" s="43" t="s">
        <v>256</v>
      </c>
      <c r="C136" s="81">
        <v>280</v>
      </c>
      <c r="D136" s="79">
        <v>15.2</v>
      </c>
      <c r="E136" s="79">
        <v>11.2</v>
      </c>
      <c r="F136" s="75">
        <f>C136*D136</f>
        <v>4256</v>
      </c>
      <c r="G136" s="75">
        <v>100</v>
      </c>
      <c r="H136" s="75">
        <f t="shared" si="19"/>
        <v>4356</v>
      </c>
    </row>
    <row r="137" spans="1:8" ht="27.95" customHeight="1" x14ac:dyDescent="0.25">
      <c r="A137" s="30">
        <f t="shared" si="17"/>
        <v>111</v>
      </c>
      <c r="B137" s="36" t="s">
        <v>259</v>
      </c>
      <c r="C137" s="81">
        <v>280</v>
      </c>
      <c r="D137" s="79">
        <v>15.2</v>
      </c>
      <c r="E137" s="79">
        <v>15.2</v>
      </c>
      <c r="F137" s="75">
        <f>C137*D137</f>
        <v>4256</v>
      </c>
      <c r="G137" s="75">
        <v>100</v>
      </c>
      <c r="H137" s="75">
        <f t="shared" si="19"/>
        <v>4356</v>
      </c>
    </row>
    <row r="138" spans="1:8" ht="27.95" customHeight="1" x14ac:dyDescent="0.25">
      <c r="A138" s="30">
        <f t="shared" si="17"/>
        <v>112</v>
      </c>
      <c r="B138" s="36" t="s">
        <v>261</v>
      </c>
      <c r="C138" s="81">
        <v>280</v>
      </c>
      <c r="D138" s="79">
        <v>15.2</v>
      </c>
      <c r="E138" s="79">
        <v>15.2</v>
      </c>
      <c r="F138" s="75">
        <f>C138*D138</f>
        <v>4256</v>
      </c>
      <c r="G138" s="75">
        <v>100</v>
      </c>
      <c r="H138" s="75">
        <f t="shared" si="19"/>
        <v>4356</v>
      </c>
    </row>
    <row r="139" spans="1:8" ht="27.95" customHeight="1" x14ac:dyDescent="0.25">
      <c r="A139" s="30">
        <f t="shared" si="17"/>
        <v>113</v>
      </c>
      <c r="B139" s="36" t="s">
        <v>320</v>
      </c>
      <c r="C139" s="81">
        <f>252*1.04</f>
        <v>262.08</v>
      </c>
      <c r="D139" s="79">
        <v>15.2</v>
      </c>
      <c r="E139" s="79">
        <v>15.2</v>
      </c>
      <c r="F139" s="75">
        <f>C139*E139</f>
        <v>3983.6159999999995</v>
      </c>
      <c r="G139" s="75">
        <v>100</v>
      </c>
      <c r="H139" s="75">
        <f t="shared" si="19"/>
        <v>4083.6159999999995</v>
      </c>
    </row>
    <row r="140" spans="1:8" ht="27.95" customHeight="1" x14ac:dyDescent="0.25">
      <c r="A140" s="30"/>
      <c r="B140" s="101" t="s">
        <v>262</v>
      </c>
      <c r="C140" s="81"/>
      <c r="D140" s="79"/>
      <c r="E140" s="79"/>
      <c r="F140" s="75"/>
      <c r="G140" s="75"/>
      <c r="H140" s="75"/>
    </row>
    <row r="141" spans="1:8" ht="27" customHeight="1" x14ac:dyDescent="0.25">
      <c r="A141" s="30">
        <f>A139+1</f>
        <v>114</v>
      </c>
      <c r="B141" s="36" t="s">
        <v>264</v>
      </c>
      <c r="C141" s="81">
        <v>410</v>
      </c>
      <c r="D141" s="79">
        <v>15.2</v>
      </c>
      <c r="E141" s="79">
        <v>15.2</v>
      </c>
      <c r="F141" s="75">
        <f t="shared" ref="F141:F151" si="20">C141*D141</f>
        <v>6232</v>
      </c>
      <c r="G141" s="75">
        <v>100</v>
      </c>
      <c r="H141" s="75">
        <f t="shared" ref="H141:H151" si="21">SUM(F141:G141)</f>
        <v>6332</v>
      </c>
    </row>
    <row r="142" spans="1:8" ht="27.95" customHeight="1" x14ac:dyDescent="0.25">
      <c r="A142" s="30">
        <f t="shared" si="17"/>
        <v>115</v>
      </c>
      <c r="B142" s="36" t="s">
        <v>266</v>
      </c>
      <c r="C142" s="81">
        <f>317.58*1.04</f>
        <v>330.28320000000002</v>
      </c>
      <c r="D142" s="79">
        <v>15.2</v>
      </c>
      <c r="E142" s="79">
        <v>15.2</v>
      </c>
      <c r="F142" s="75">
        <f t="shared" si="20"/>
        <v>5020.3046400000003</v>
      </c>
      <c r="G142" s="75">
        <v>100</v>
      </c>
      <c r="H142" s="75">
        <f t="shared" si="21"/>
        <v>5120.3046400000003</v>
      </c>
    </row>
    <row r="143" spans="1:8" ht="27.95" customHeight="1" x14ac:dyDescent="0.25">
      <c r="A143" s="30">
        <f t="shared" si="17"/>
        <v>116</v>
      </c>
      <c r="B143" s="43" t="s">
        <v>257</v>
      </c>
      <c r="C143" s="81">
        <f>251.87*1.04</f>
        <v>261.94479999999999</v>
      </c>
      <c r="D143" s="79">
        <v>15.2</v>
      </c>
      <c r="E143" s="79">
        <v>15.2</v>
      </c>
      <c r="F143" s="75">
        <f t="shared" si="20"/>
        <v>3981.5609599999998</v>
      </c>
      <c r="G143" s="75">
        <v>100</v>
      </c>
      <c r="H143" s="75">
        <f t="shared" si="21"/>
        <v>4081.5609599999998</v>
      </c>
    </row>
    <row r="144" spans="1:8" ht="27.95" customHeight="1" x14ac:dyDescent="0.25">
      <c r="A144" s="30">
        <f t="shared" si="17"/>
        <v>117</v>
      </c>
      <c r="B144" s="36" t="s">
        <v>268</v>
      </c>
      <c r="C144" s="81">
        <f>335.13*1.04</f>
        <v>348.53520000000003</v>
      </c>
      <c r="D144" s="79">
        <v>15.2</v>
      </c>
      <c r="E144" s="79">
        <v>15.2</v>
      </c>
      <c r="F144" s="75">
        <f t="shared" si="20"/>
        <v>5297.7350400000005</v>
      </c>
      <c r="G144" s="75">
        <v>100</v>
      </c>
      <c r="H144" s="75">
        <f t="shared" si="21"/>
        <v>5397.7350400000005</v>
      </c>
    </row>
    <row r="145" spans="1:10" ht="27.95" customHeight="1" x14ac:dyDescent="0.25">
      <c r="A145" s="30">
        <f t="shared" si="17"/>
        <v>118</v>
      </c>
      <c r="B145" s="36" t="s">
        <v>270</v>
      </c>
      <c r="C145" s="81">
        <f>335.13*1.04</f>
        <v>348.53520000000003</v>
      </c>
      <c r="D145" s="79">
        <v>15.2</v>
      </c>
      <c r="E145" s="79">
        <v>15.2</v>
      </c>
      <c r="F145" s="75">
        <f t="shared" si="20"/>
        <v>5297.7350400000005</v>
      </c>
      <c r="G145" s="75">
        <v>100</v>
      </c>
      <c r="H145" s="75">
        <f t="shared" si="21"/>
        <v>5397.7350400000005</v>
      </c>
    </row>
    <row r="146" spans="1:10" ht="27.95" customHeight="1" x14ac:dyDescent="0.25">
      <c r="A146" s="30">
        <f t="shared" si="17"/>
        <v>119</v>
      </c>
      <c r="B146" s="43" t="s">
        <v>272</v>
      </c>
      <c r="C146" s="81">
        <f>335.13*1.04</f>
        <v>348.53520000000003</v>
      </c>
      <c r="D146" s="67">
        <v>15.2</v>
      </c>
      <c r="E146" s="79">
        <v>15.2</v>
      </c>
      <c r="F146" s="75">
        <f t="shared" si="20"/>
        <v>5297.7350400000005</v>
      </c>
      <c r="G146" s="75">
        <v>100</v>
      </c>
      <c r="H146" s="75">
        <f t="shared" si="21"/>
        <v>5397.7350400000005</v>
      </c>
    </row>
    <row r="147" spans="1:10" ht="27.95" customHeight="1" x14ac:dyDescent="0.25">
      <c r="A147" s="30">
        <f t="shared" si="17"/>
        <v>120</v>
      </c>
      <c r="B147" s="43" t="s">
        <v>274</v>
      </c>
      <c r="C147" s="81">
        <f>301.93*1.04</f>
        <v>314.00720000000001</v>
      </c>
      <c r="D147" s="67">
        <v>15.2</v>
      </c>
      <c r="E147" s="79">
        <v>15.2</v>
      </c>
      <c r="F147" s="75">
        <f t="shared" si="20"/>
        <v>4772.9094400000004</v>
      </c>
      <c r="G147" s="75">
        <v>100</v>
      </c>
      <c r="H147" s="75">
        <f t="shared" si="21"/>
        <v>4872.9094400000004</v>
      </c>
    </row>
    <row r="148" spans="1:10" ht="27.95" customHeight="1" x14ac:dyDescent="0.25">
      <c r="A148" s="30">
        <f t="shared" si="17"/>
        <v>121</v>
      </c>
      <c r="B148" s="36" t="s">
        <v>276</v>
      </c>
      <c r="C148" s="81">
        <f>261.98*1.04</f>
        <v>272.45920000000001</v>
      </c>
      <c r="D148" s="79">
        <v>15.2</v>
      </c>
      <c r="E148" s="79">
        <v>15.2</v>
      </c>
      <c r="F148" s="75">
        <f t="shared" si="20"/>
        <v>4141.3798399999996</v>
      </c>
      <c r="G148" s="75">
        <v>100</v>
      </c>
      <c r="H148" s="75">
        <f t="shared" si="21"/>
        <v>4241.3798399999996</v>
      </c>
    </row>
    <row r="149" spans="1:10" ht="27.95" customHeight="1" x14ac:dyDescent="0.25">
      <c r="A149" s="30">
        <f t="shared" si="17"/>
        <v>122</v>
      </c>
      <c r="B149" s="43" t="s">
        <v>278</v>
      </c>
      <c r="C149" s="81">
        <f>261.98*1.04</f>
        <v>272.45920000000001</v>
      </c>
      <c r="D149" s="79">
        <v>15.2</v>
      </c>
      <c r="E149" s="79">
        <v>15.2</v>
      </c>
      <c r="F149" s="66">
        <f t="shared" si="20"/>
        <v>4141.3798399999996</v>
      </c>
      <c r="G149" s="66">
        <v>100</v>
      </c>
      <c r="H149" s="75">
        <f t="shared" si="21"/>
        <v>4241.3798399999996</v>
      </c>
    </row>
    <row r="150" spans="1:10" ht="27.95" customHeight="1" x14ac:dyDescent="0.25">
      <c r="A150" s="30">
        <f t="shared" si="17"/>
        <v>123</v>
      </c>
      <c r="B150" s="43" t="s">
        <v>322</v>
      </c>
      <c r="C150" s="81">
        <v>237.12</v>
      </c>
      <c r="D150" s="79">
        <v>15.2</v>
      </c>
      <c r="E150" s="79">
        <v>15.2</v>
      </c>
      <c r="F150" s="66">
        <f t="shared" si="20"/>
        <v>3604.2239999999997</v>
      </c>
      <c r="G150" s="66">
        <v>100</v>
      </c>
      <c r="H150" s="75">
        <f t="shared" si="21"/>
        <v>3704.2239999999997</v>
      </c>
    </row>
    <row r="151" spans="1:10" ht="27.95" customHeight="1" x14ac:dyDescent="0.25">
      <c r="A151" s="30">
        <f t="shared" si="17"/>
        <v>124</v>
      </c>
      <c r="B151" s="43" t="s">
        <v>323</v>
      </c>
      <c r="C151" s="81">
        <v>314.08</v>
      </c>
      <c r="D151" s="79">
        <v>15.2</v>
      </c>
      <c r="E151" s="79">
        <v>15.2</v>
      </c>
      <c r="F151" s="66">
        <f t="shared" si="20"/>
        <v>4774.0159999999996</v>
      </c>
      <c r="G151" s="66">
        <v>100</v>
      </c>
      <c r="H151" s="75">
        <f t="shared" si="21"/>
        <v>4874.0159999999996</v>
      </c>
    </row>
    <row r="152" spans="1:10" ht="27.95" customHeight="1" x14ac:dyDescent="0.25">
      <c r="A152" s="30"/>
      <c r="B152" s="99" t="s">
        <v>279</v>
      </c>
      <c r="C152" s="81"/>
      <c r="D152" s="79"/>
      <c r="E152" s="79"/>
      <c r="F152" s="75"/>
      <c r="G152" s="75"/>
      <c r="H152" s="75"/>
    </row>
    <row r="153" spans="1:10" ht="27.95" customHeight="1" x14ac:dyDescent="0.25">
      <c r="A153" s="30">
        <f>A151+1</f>
        <v>125</v>
      </c>
      <c r="B153" s="48" t="s">
        <v>285</v>
      </c>
      <c r="C153" s="81">
        <f>400*1.04</f>
        <v>416</v>
      </c>
      <c r="D153" s="30">
        <v>15.2</v>
      </c>
      <c r="E153" s="79">
        <v>15.2</v>
      </c>
      <c r="F153" s="75">
        <f>C153*D153</f>
        <v>6323.2</v>
      </c>
      <c r="G153" s="75">
        <v>100</v>
      </c>
      <c r="H153" s="75">
        <f>SUM(F153:G153)</f>
        <v>6423.2</v>
      </c>
    </row>
    <row r="154" spans="1:10" ht="27.95" customHeight="1" x14ac:dyDescent="0.25">
      <c r="A154" s="30">
        <v>126</v>
      </c>
      <c r="B154" s="36" t="s">
        <v>281</v>
      </c>
      <c r="C154" s="81">
        <v>410</v>
      </c>
      <c r="D154" s="79">
        <v>15.2</v>
      </c>
      <c r="E154" s="79">
        <v>15.2</v>
      </c>
      <c r="F154" s="75">
        <f>C154*D154</f>
        <v>6232</v>
      </c>
      <c r="G154" s="75">
        <v>100</v>
      </c>
      <c r="H154" s="75">
        <f>SUM(F154:G154)</f>
        <v>6332</v>
      </c>
    </row>
    <row r="155" spans="1:10" ht="27.95" customHeight="1" x14ac:dyDescent="0.25">
      <c r="A155" s="30">
        <f>A154+1</f>
        <v>127</v>
      </c>
      <c r="B155" s="36" t="s">
        <v>64</v>
      </c>
      <c r="C155" s="81">
        <f>400*1.04</f>
        <v>416</v>
      </c>
      <c r="D155" s="79">
        <v>15.2</v>
      </c>
      <c r="E155" s="79">
        <v>15.2</v>
      </c>
      <c r="F155" s="75">
        <f>C155*D155</f>
        <v>6323.2</v>
      </c>
      <c r="G155" s="75">
        <v>100</v>
      </c>
      <c r="H155" s="75">
        <f>SUM(F155:G155)</f>
        <v>6423.2</v>
      </c>
      <c r="I155" s="46"/>
      <c r="J155" s="47"/>
    </row>
    <row r="156" spans="1:10" ht="27.95" customHeight="1" x14ac:dyDescent="0.25">
      <c r="A156" s="30">
        <f>A155+1</f>
        <v>128</v>
      </c>
      <c r="B156" s="36" t="s">
        <v>82</v>
      </c>
      <c r="C156" s="81">
        <f>400.07*1.04</f>
        <v>416.07280000000003</v>
      </c>
      <c r="D156" s="79">
        <v>15.2</v>
      </c>
      <c r="E156" s="79">
        <v>15.2</v>
      </c>
      <c r="F156" s="83">
        <f>C156*D156</f>
        <v>6324.30656</v>
      </c>
      <c r="G156" s="83">
        <v>100</v>
      </c>
      <c r="H156" s="75">
        <f>SUM(F156:G156)</f>
        <v>6424.30656</v>
      </c>
    </row>
    <row r="157" spans="1:10" ht="27.95" customHeight="1" x14ac:dyDescent="0.25">
      <c r="A157" s="30"/>
      <c r="B157" s="99" t="s">
        <v>286</v>
      </c>
      <c r="C157" s="81"/>
      <c r="D157" s="79"/>
      <c r="E157" s="79"/>
      <c r="F157" s="75"/>
      <c r="G157" s="75"/>
      <c r="H157" s="75"/>
    </row>
    <row r="158" spans="1:10" ht="27.95" customHeight="1" x14ac:dyDescent="0.25">
      <c r="A158" s="30">
        <f>A156+1</f>
        <v>129</v>
      </c>
      <c r="B158" s="36" t="s">
        <v>288</v>
      </c>
      <c r="C158" s="81">
        <f>383.88*1.04</f>
        <v>399.23520000000002</v>
      </c>
      <c r="D158" s="79">
        <v>15.2</v>
      </c>
      <c r="E158" s="79">
        <v>15.2</v>
      </c>
      <c r="F158" s="75">
        <f>C158*D158</f>
        <v>6068.3750399999999</v>
      </c>
      <c r="G158" s="75">
        <v>100</v>
      </c>
      <c r="H158" s="75">
        <f>SUM(F158:G158)</f>
        <v>6168.3750399999999</v>
      </c>
    </row>
    <row r="159" spans="1:10" ht="27.95" customHeight="1" x14ac:dyDescent="0.25">
      <c r="A159" s="30">
        <f>A158+1</f>
        <v>130</v>
      </c>
      <c r="B159" s="36" t="s">
        <v>290</v>
      </c>
      <c r="C159" s="81">
        <f>263.16*1.04</f>
        <v>273.68640000000005</v>
      </c>
      <c r="D159" s="79">
        <v>15.2</v>
      </c>
      <c r="E159" s="79">
        <v>15.2</v>
      </c>
      <c r="F159" s="75">
        <f>C159*D159</f>
        <v>4160.0332800000006</v>
      </c>
      <c r="G159" s="75">
        <v>100</v>
      </c>
      <c r="H159" s="75">
        <f>SUM(F159:G159)</f>
        <v>4260.0332800000006</v>
      </c>
    </row>
    <row r="160" spans="1:10" ht="27.95" customHeight="1" x14ac:dyDescent="0.25">
      <c r="A160" s="30">
        <f>A159+1</f>
        <v>131</v>
      </c>
      <c r="B160" s="43" t="s">
        <v>292</v>
      </c>
      <c r="C160" s="81">
        <f>174.49*1.04</f>
        <v>181.46960000000001</v>
      </c>
      <c r="D160" s="79">
        <v>15.2</v>
      </c>
      <c r="E160" s="79">
        <v>15.2</v>
      </c>
      <c r="F160" s="75">
        <f>C160*D160</f>
        <v>2758.3379199999999</v>
      </c>
      <c r="G160" s="75">
        <v>100</v>
      </c>
      <c r="H160" s="75">
        <f>SUM(F160:G160)</f>
        <v>2858.3379199999999</v>
      </c>
    </row>
    <row r="161" spans="1:14" ht="27.95" customHeight="1" x14ac:dyDescent="0.25">
      <c r="A161" s="30"/>
      <c r="B161" s="100" t="s">
        <v>293</v>
      </c>
      <c r="C161" s="81"/>
      <c r="D161" s="79"/>
      <c r="E161" s="79"/>
      <c r="F161" s="75"/>
      <c r="G161" s="75"/>
      <c r="H161" s="75"/>
    </row>
    <row r="162" spans="1:14" ht="27.95" customHeight="1" x14ac:dyDescent="0.25">
      <c r="A162" s="30">
        <f>A160+1</f>
        <v>132</v>
      </c>
      <c r="B162" s="43" t="s">
        <v>295</v>
      </c>
      <c r="C162" s="81">
        <v>388</v>
      </c>
      <c r="D162" s="79">
        <v>15.2</v>
      </c>
      <c r="E162" s="79">
        <v>15.2</v>
      </c>
      <c r="F162" s="75">
        <f>C162*D162</f>
        <v>5897.5999999999995</v>
      </c>
      <c r="G162" s="75">
        <v>100</v>
      </c>
      <c r="H162" s="75">
        <f>SUM(F162:G162)</f>
        <v>5997.5999999999995</v>
      </c>
    </row>
    <row r="163" spans="1:14" ht="27.95" customHeight="1" x14ac:dyDescent="0.25">
      <c r="A163" s="30"/>
      <c r="B163" s="100" t="s">
        <v>296</v>
      </c>
      <c r="C163" s="81"/>
      <c r="D163" s="79"/>
      <c r="E163" s="79"/>
      <c r="F163" s="75"/>
      <c r="G163" s="75"/>
      <c r="H163" s="75"/>
    </row>
    <row r="164" spans="1:14" ht="27.95" customHeight="1" x14ac:dyDescent="0.25">
      <c r="A164" s="30">
        <f>A162+1</f>
        <v>133</v>
      </c>
      <c r="B164" s="43" t="s">
        <v>297</v>
      </c>
      <c r="C164" s="81">
        <v>388</v>
      </c>
      <c r="D164" s="79">
        <v>15.2</v>
      </c>
      <c r="E164" s="79">
        <v>15.2</v>
      </c>
      <c r="F164" s="75">
        <f>C164*D164</f>
        <v>5897.5999999999995</v>
      </c>
      <c r="G164" s="75">
        <v>100</v>
      </c>
      <c r="H164" s="75">
        <f>SUM(F164:G164)</f>
        <v>5997.5999999999995</v>
      </c>
    </row>
    <row r="165" spans="1:14" ht="21.75" customHeight="1" x14ac:dyDescent="0.3">
      <c r="A165" s="65"/>
      <c r="B165" s="102" t="s">
        <v>313</v>
      </c>
      <c r="C165" s="81"/>
      <c r="D165" s="79"/>
      <c r="E165" s="79"/>
      <c r="F165" s="75"/>
      <c r="G165" s="75"/>
      <c r="H165" s="75"/>
    </row>
    <row r="166" spans="1:14" ht="21.75" customHeight="1" x14ac:dyDescent="0.3">
      <c r="A166" s="65">
        <f>A164+1</f>
        <v>134</v>
      </c>
      <c r="B166" s="1" t="s">
        <v>315</v>
      </c>
      <c r="C166" s="81">
        <v>410</v>
      </c>
      <c r="D166" s="79">
        <v>15.2</v>
      </c>
      <c r="E166" s="79">
        <v>15.2</v>
      </c>
      <c r="F166" s="75">
        <f>C166*E166</f>
        <v>6232</v>
      </c>
      <c r="G166" s="75">
        <v>100</v>
      </c>
      <c r="H166" s="75">
        <f>SUM(F166:G166)</f>
        <v>6332</v>
      </c>
    </row>
    <row r="167" spans="1:14" ht="27.95" customHeight="1" x14ac:dyDescent="0.25">
      <c r="A167" s="22"/>
      <c r="B167" s="1"/>
      <c r="C167" s="66"/>
      <c r="D167" s="67"/>
    </row>
    <row r="168" spans="1:14" ht="27.95" customHeight="1" x14ac:dyDescent="0.25">
      <c r="A168" s="30"/>
      <c r="B168" s="1"/>
      <c r="C168" s="81"/>
      <c r="D168" s="67"/>
      <c r="E168" s="83"/>
      <c r="F168" s="75"/>
      <c r="G168" s="75"/>
      <c r="H168" s="75"/>
      <c r="I168" s="75"/>
      <c r="J168" s="75"/>
      <c r="K168" s="75"/>
      <c r="L168" s="46"/>
      <c r="M168" s="46"/>
      <c r="N168" s="86"/>
    </row>
    <row r="169" spans="1:14" ht="17.25" customHeight="1" x14ac:dyDescent="0.25">
      <c r="A169" s="75"/>
      <c r="B169" s="75"/>
      <c r="C169" s="75"/>
      <c r="D169" s="46"/>
      <c r="E169" s="86" t="s">
        <v>0</v>
      </c>
    </row>
    <row r="170" spans="1:14" ht="18" customHeight="1" x14ac:dyDescent="0.25">
      <c r="A170" s="89"/>
      <c r="B170" s="89"/>
      <c r="C170" s="89"/>
      <c r="D170" s="90"/>
      <c r="E170" s="90"/>
    </row>
    <row r="171" spans="1:14" ht="17.25" x14ac:dyDescent="0.25">
      <c r="A171" s="48"/>
      <c r="B171" s="48"/>
      <c r="C171" s="48"/>
      <c r="D171" s="48"/>
      <c r="E171" s="72"/>
    </row>
    <row r="172" spans="1:14" ht="17.25" x14ac:dyDescent="0.25">
      <c r="A172" s="48"/>
      <c r="B172" s="48"/>
      <c r="C172" s="48"/>
      <c r="D172" s="48"/>
      <c r="E172" s="48"/>
    </row>
    <row r="173" spans="1:14" ht="17.25" x14ac:dyDescent="0.25">
      <c r="A173" s="48"/>
      <c r="B173" s="48"/>
      <c r="C173" s="48"/>
      <c r="D173" s="48"/>
      <c r="E173" s="48"/>
    </row>
    <row r="174" spans="1:14" ht="17.25" x14ac:dyDescent="0.3">
      <c r="A174" s="39"/>
      <c r="B174" s="39"/>
      <c r="C174" s="39"/>
      <c r="D174" s="39"/>
      <c r="E174" s="39"/>
    </row>
    <row r="175" spans="1:14" x14ac:dyDescent="0.25">
      <c r="B175" s="1"/>
    </row>
    <row r="176" spans="1:14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6" spans="6:17" x14ac:dyDescent="0.25">
      <c r="F196" s="1" t="s">
        <v>0</v>
      </c>
    </row>
    <row r="197" spans="6:17" x14ac:dyDescent="0.25">
      <c r="Q197" s="1" t="s">
        <v>0</v>
      </c>
    </row>
    <row r="201" spans="6:17" x14ac:dyDescent="0.25">
      <c r="P201" s="1" t="s">
        <v>0</v>
      </c>
    </row>
    <row r="212" spans="2:2" x14ac:dyDescent="0.25">
      <c r="B212" s="2" t="s">
        <v>0</v>
      </c>
    </row>
  </sheetData>
  <sheetProtection algorithmName="SHA-512" hashValue="QPb/yeLS3yZiST0BDYmpN5TD6MSqnvYQlt3V80xqaVAwOxMxPRudpWEyT0ajfr0GaD6zb9pQEDCl5EYA9UKr0Q==" saltValue="gEUMV7Off0HbxIGs6X4rBA==" spinCount="100000" sheet="1" objects="1" scenarios="1"/>
  <mergeCells count="10">
    <mergeCell ref="A7:A9"/>
    <mergeCell ref="B7:B9"/>
    <mergeCell ref="C7:C9"/>
    <mergeCell ref="C2:P2"/>
    <mergeCell ref="C6:F6"/>
    <mergeCell ref="H7:H9"/>
    <mergeCell ref="G7:G8"/>
    <mergeCell ref="D7:D9"/>
    <mergeCell ref="E7:E9"/>
    <mergeCell ref="F7:F9"/>
  </mergeCells>
  <pageMargins left="0.70866141732283461" right="0.70866141732283461" top="0.74803149606299213" bottom="0.74803149606299213" header="0.31496062992125984" footer="0.31496062992125984"/>
  <pageSetup paperSize="129" scale="59" fitToHeight="0" orientation="landscape" r:id="rId1"/>
  <ignoredErrors>
    <ignoredError sqref="C74" formula="1"/>
    <ignoredError sqref="G9" numberStoredAsText="1"/>
    <ignoredError sqref="H115 H82" formulaRange="1"/>
    <ignoredError sqref="H135" formula="1" formulaRange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E640F-9084-4A65-A894-B51B19DB3D25}">
  <sheetPr>
    <pageSetUpPr fitToPage="1"/>
  </sheetPr>
  <dimension ref="A1:R212"/>
  <sheetViews>
    <sheetView topLeftCell="A148" workbookViewId="0">
      <selection activeCell="J169" sqref="J169"/>
    </sheetView>
  </sheetViews>
  <sheetFormatPr baseColWidth="10" defaultColWidth="12.7109375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3.28515625" style="1" customWidth="1"/>
    <col min="5" max="5" width="9.5703125" style="1" customWidth="1"/>
    <col min="6" max="7" width="14.85546875" style="1" customWidth="1"/>
    <col min="8" max="8" width="15.5703125" style="1" customWidth="1"/>
    <col min="9" max="9" width="11.7109375" style="1" customWidth="1"/>
    <col min="10" max="10" width="13.7109375" style="1" customWidth="1"/>
    <col min="11" max="11" width="11.7109375" style="1" customWidth="1"/>
    <col min="12" max="12" width="13" style="1" customWidth="1"/>
    <col min="13" max="13" width="12.28515625" style="1" customWidth="1"/>
    <col min="14" max="15" width="12.7109375" style="1" customWidth="1"/>
    <col min="16" max="16" width="13.42578125" style="1" customWidth="1"/>
    <col min="17" max="17" width="14.42578125" style="1" customWidth="1"/>
    <col min="18" max="18" width="17.28515625" style="1" customWidth="1"/>
    <col min="19" max="19" width="27" style="1" customWidth="1"/>
    <col min="20" max="16384" width="12.7109375" style="1"/>
  </cols>
  <sheetData>
    <row r="1" spans="1:17" x14ac:dyDescent="0.25">
      <c r="B1" s="2" t="s">
        <v>0</v>
      </c>
      <c r="J1" s="1" t="s">
        <v>0</v>
      </c>
      <c r="P1" s="1" t="s">
        <v>0</v>
      </c>
    </row>
    <row r="2" spans="1:17" x14ac:dyDescent="0.25">
      <c r="A2" s="3" t="s">
        <v>0</v>
      </c>
      <c r="C2" s="124" t="s">
        <v>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" t="s">
        <v>0</v>
      </c>
    </row>
    <row r="3" spans="1:17" x14ac:dyDescent="0.25">
      <c r="A3" s="4" t="s">
        <v>0</v>
      </c>
      <c r="B3" s="5" t="s">
        <v>0</v>
      </c>
      <c r="C3" s="6"/>
      <c r="D3" s="9"/>
      <c r="E3" s="9"/>
      <c r="F3" s="9"/>
      <c r="G3" s="9"/>
      <c r="H3" s="9"/>
      <c r="I3" s="9"/>
      <c r="J3" s="98"/>
      <c r="K3" s="11" t="s">
        <v>0</v>
      </c>
      <c r="L3" s="11"/>
    </row>
    <row r="4" spans="1:17" x14ac:dyDescent="0.25">
      <c r="A4" s="4" t="s">
        <v>0</v>
      </c>
      <c r="B4" s="5"/>
      <c r="C4" s="14"/>
      <c r="L4" s="15"/>
      <c r="M4" s="15"/>
      <c r="N4" s="15"/>
    </row>
    <row r="5" spans="1:17" x14ac:dyDescent="0.25">
      <c r="A5" s="4"/>
      <c r="B5" s="5"/>
      <c r="C5" s="16"/>
    </row>
    <row r="6" spans="1:17" x14ac:dyDescent="0.25">
      <c r="A6" s="17"/>
      <c r="B6" s="18"/>
      <c r="C6" s="107" t="s">
        <v>7</v>
      </c>
      <c r="D6" s="108"/>
      <c r="E6" s="108"/>
      <c r="F6" s="109"/>
      <c r="G6" s="19"/>
      <c r="H6" s="20"/>
    </row>
    <row r="7" spans="1:17" ht="15.75" customHeight="1" x14ac:dyDescent="0.25">
      <c r="A7" s="125" t="s">
        <v>8</v>
      </c>
      <c r="B7" s="111" t="s">
        <v>10</v>
      </c>
      <c r="C7" s="114" t="s">
        <v>11</v>
      </c>
      <c r="D7" s="121" t="s">
        <v>14</v>
      </c>
      <c r="E7" s="121" t="s">
        <v>15</v>
      </c>
      <c r="F7" s="118" t="s">
        <v>16</v>
      </c>
      <c r="G7" s="131" t="s">
        <v>17</v>
      </c>
      <c r="H7" s="118" t="s">
        <v>18</v>
      </c>
    </row>
    <row r="8" spans="1:17" x14ac:dyDescent="0.25">
      <c r="A8" s="110"/>
      <c r="B8" s="112"/>
      <c r="C8" s="115"/>
      <c r="D8" s="122"/>
      <c r="E8" s="122"/>
      <c r="F8" s="119"/>
      <c r="G8" s="137"/>
      <c r="H8" s="119"/>
    </row>
    <row r="9" spans="1:17" x14ac:dyDescent="0.25">
      <c r="A9" s="110"/>
      <c r="B9" s="113"/>
      <c r="C9" s="116"/>
      <c r="D9" s="123"/>
      <c r="E9" s="123"/>
      <c r="F9" s="120"/>
      <c r="G9" s="21" t="s">
        <v>305</v>
      </c>
      <c r="H9" s="120"/>
    </row>
    <row r="10" spans="1:17" ht="27.95" customHeight="1" x14ac:dyDescent="0.25">
      <c r="A10" s="22"/>
      <c r="B10" s="99" t="s">
        <v>20</v>
      </c>
      <c r="C10" s="78"/>
      <c r="D10" s="79"/>
      <c r="E10" s="79"/>
      <c r="F10" s="75"/>
      <c r="G10" s="75"/>
      <c r="H10" s="80"/>
    </row>
    <row r="11" spans="1:17" ht="27.95" customHeight="1" x14ac:dyDescent="0.25">
      <c r="A11" s="30">
        <v>1</v>
      </c>
      <c r="B11" s="36" t="s">
        <v>22</v>
      </c>
      <c r="C11" s="81">
        <v>940</v>
      </c>
      <c r="D11" s="79">
        <v>15.2</v>
      </c>
      <c r="E11" s="79">
        <v>15.2</v>
      </c>
      <c r="F11" s="75">
        <f>C11*E11</f>
        <v>14288</v>
      </c>
      <c r="G11" s="75"/>
      <c r="H11" s="75">
        <f>SUM(F11:G11)</f>
        <v>14288</v>
      </c>
    </row>
    <row r="12" spans="1:17" ht="27.95" customHeight="1" x14ac:dyDescent="0.25">
      <c r="A12" s="30"/>
      <c r="B12" s="99" t="s">
        <v>23</v>
      </c>
      <c r="C12" s="81"/>
      <c r="D12" s="79"/>
      <c r="E12" s="79"/>
      <c r="F12" s="75"/>
      <c r="G12" s="75"/>
      <c r="H12" s="75"/>
    </row>
    <row r="13" spans="1:17" ht="27.95" customHeight="1" x14ac:dyDescent="0.25">
      <c r="A13" s="30">
        <v>2</v>
      </c>
      <c r="B13" s="36" t="s">
        <v>24</v>
      </c>
      <c r="C13" s="81">
        <v>810</v>
      </c>
      <c r="D13" s="79">
        <v>15.2</v>
      </c>
      <c r="E13" s="79">
        <v>15.2</v>
      </c>
      <c r="F13" s="75">
        <f>C13*E13</f>
        <v>12312</v>
      </c>
      <c r="G13" s="75"/>
      <c r="H13" s="75">
        <f>SUM(F13:G13)</f>
        <v>12312</v>
      </c>
    </row>
    <row r="14" spans="1:17" ht="27.95" customHeight="1" x14ac:dyDescent="0.25">
      <c r="A14" s="30">
        <f>A13+1</f>
        <v>3</v>
      </c>
      <c r="B14" s="36" t="s">
        <v>26</v>
      </c>
      <c r="C14" s="81">
        <v>493.31</v>
      </c>
      <c r="D14" s="79">
        <v>15.2</v>
      </c>
      <c r="E14" s="79">
        <v>15.2</v>
      </c>
      <c r="F14" s="75">
        <f>(C14*E14)</f>
        <v>7498.3119999999999</v>
      </c>
      <c r="G14" s="75">
        <v>518.61</v>
      </c>
      <c r="H14" s="75">
        <f>SUM(F14:G14)</f>
        <v>8016.9219999999996</v>
      </c>
    </row>
    <row r="15" spans="1:17" ht="27.95" customHeight="1" x14ac:dyDescent="0.25">
      <c r="A15" s="30">
        <f>A14+1</f>
        <v>4</v>
      </c>
      <c r="B15" s="36" t="s">
        <v>28</v>
      </c>
      <c r="C15" s="81">
        <f>402.28*1.04</f>
        <v>418.37119999999999</v>
      </c>
      <c r="D15" s="79">
        <v>15.2</v>
      </c>
      <c r="E15" s="79">
        <v>15.2</v>
      </c>
      <c r="F15" s="75">
        <f>C15*D15</f>
        <v>6359.2422399999996</v>
      </c>
      <c r="G15" s="75"/>
      <c r="H15" s="75">
        <f>SUM(F15:G15)</f>
        <v>6359.2422399999996</v>
      </c>
    </row>
    <row r="16" spans="1:17" ht="27.95" customHeight="1" x14ac:dyDescent="0.25">
      <c r="A16" s="30">
        <f>A15+1</f>
        <v>5</v>
      </c>
      <c r="B16" s="36" t="s">
        <v>30</v>
      </c>
      <c r="C16" s="81">
        <f>336.47*1.04</f>
        <v>349.92880000000002</v>
      </c>
      <c r="D16" s="79">
        <v>15.2</v>
      </c>
      <c r="E16" s="79">
        <v>15.2</v>
      </c>
      <c r="F16" s="75">
        <f>C16*D16</f>
        <v>5318.9177600000003</v>
      </c>
      <c r="G16" s="75">
        <v>864.35</v>
      </c>
      <c r="H16" s="75">
        <f>SUM(F16:G16)</f>
        <v>6183.2677600000006</v>
      </c>
    </row>
    <row r="17" spans="1:8" ht="27.95" customHeight="1" x14ac:dyDescent="0.25">
      <c r="A17" s="30">
        <f>A16+1</f>
        <v>6</v>
      </c>
      <c r="B17" s="36" t="s">
        <v>32</v>
      </c>
      <c r="C17" s="81">
        <f>319.39*1.04</f>
        <v>332.16559999999998</v>
      </c>
      <c r="D17" s="79">
        <v>15.2</v>
      </c>
      <c r="E17" s="79">
        <v>15.2</v>
      </c>
      <c r="F17" s="75">
        <f>C17*D17</f>
        <v>5048.9171199999992</v>
      </c>
      <c r="G17" s="75">
        <v>691.48</v>
      </c>
      <c r="H17" s="75">
        <f>SUM(F17:G17)</f>
        <v>5740.3971199999996</v>
      </c>
    </row>
    <row r="18" spans="1:8" ht="27.95" customHeight="1" x14ac:dyDescent="0.25">
      <c r="A18" s="30"/>
      <c r="B18" s="99" t="s">
        <v>33</v>
      </c>
      <c r="C18" s="81"/>
      <c r="D18" s="79"/>
      <c r="E18" s="79"/>
      <c r="F18" s="75"/>
      <c r="G18" s="75"/>
      <c r="H18" s="75"/>
    </row>
    <row r="19" spans="1:8" ht="21" customHeight="1" x14ac:dyDescent="0.3">
      <c r="A19" s="38">
        <f>A17+1</f>
        <v>7</v>
      </c>
      <c r="B19" s="82" t="s">
        <v>35</v>
      </c>
      <c r="C19" s="81">
        <v>570</v>
      </c>
      <c r="D19" s="79">
        <v>15.2</v>
      </c>
      <c r="E19" s="79">
        <v>15.2</v>
      </c>
      <c r="F19" s="75">
        <f>C19*D19</f>
        <v>8664</v>
      </c>
      <c r="G19" s="75"/>
      <c r="H19" s="75">
        <f>SUM(F19:G19)</f>
        <v>8664</v>
      </c>
    </row>
    <row r="20" spans="1:8" ht="27.95" customHeight="1" x14ac:dyDescent="0.25">
      <c r="A20" s="30">
        <f>A19+1</f>
        <v>8</v>
      </c>
      <c r="B20" s="36" t="s">
        <v>39</v>
      </c>
      <c r="C20" s="81">
        <f>317.58*1.04</f>
        <v>330.28320000000002</v>
      </c>
      <c r="D20" s="79">
        <v>15.2</v>
      </c>
      <c r="E20" s="79">
        <v>15.2</v>
      </c>
      <c r="F20" s="75">
        <f>C20*D20</f>
        <v>5020.3046400000003</v>
      </c>
      <c r="G20" s="75">
        <v>1037.22</v>
      </c>
      <c r="H20" s="75">
        <f>SUM(F20:G20)</f>
        <v>6057.5246400000005</v>
      </c>
    </row>
    <row r="21" spans="1:8" ht="27.95" customHeight="1" x14ac:dyDescent="0.25">
      <c r="A21" s="30">
        <f>A20+1</f>
        <v>9</v>
      </c>
      <c r="B21" s="36" t="s">
        <v>41</v>
      </c>
      <c r="C21" s="81">
        <f>365.6*1.04</f>
        <v>380.22400000000005</v>
      </c>
      <c r="D21" s="79">
        <v>15.2</v>
      </c>
      <c r="E21" s="79">
        <v>15.2</v>
      </c>
      <c r="F21" s="75">
        <f>C21*D21</f>
        <v>5779.4048000000003</v>
      </c>
      <c r="G21" s="75">
        <v>864.35</v>
      </c>
      <c r="H21" s="75">
        <f>SUM(F21:G21)</f>
        <v>6643.7548000000006</v>
      </c>
    </row>
    <row r="22" spans="1:8" ht="24.75" customHeight="1" x14ac:dyDescent="0.3">
      <c r="A22" s="30">
        <f>A21+1</f>
        <v>10</v>
      </c>
      <c r="B22" s="82" t="s">
        <v>307</v>
      </c>
      <c r="C22" s="81">
        <f>262.08*1.04</f>
        <v>272.56319999999999</v>
      </c>
      <c r="D22" s="79">
        <v>15.2</v>
      </c>
      <c r="E22" s="79">
        <v>15.2</v>
      </c>
      <c r="F22" s="75">
        <f>C22*D22</f>
        <v>4142.9606399999993</v>
      </c>
      <c r="G22" s="75"/>
      <c r="H22" s="75">
        <f>SUM(F22:G22)</f>
        <v>4142.9606399999993</v>
      </c>
    </row>
    <row r="23" spans="1:8" ht="27.95" customHeight="1" x14ac:dyDescent="0.25">
      <c r="A23" s="30">
        <f>A22+1</f>
        <v>11</v>
      </c>
      <c r="B23" s="43" t="s">
        <v>45</v>
      </c>
      <c r="C23" s="81">
        <f>361</f>
        <v>361</v>
      </c>
      <c r="D23" s="79">
        <v>15.2</v>
      </c>
      <c r="E23" s="79">
        <v>15.2</v>
      </c>
      <c r="F23" s="75">
        <f>C23*D23</f>
        <v>5487.2</v>
      </c>
      <c r="G23" s="75"/>
      <c r="H23" s="75">
        <f>SUM(F23:G23)</f>
        <v>5487.2</v>
      </c>
    </row>
    <row r="24" spans="1:8" ht="27.95" customHeight="1" x14ac:dyDescent="0.25">
      <c r="A24" s="30"/>
      <c r="B24" s="99" t="s">
        <v>46</v>
      </c>
      <c r="C24" s="81"/>
      <c r="D24" s="79"/>
      <c r="E24" s="79"/>
      <c r="F24" s="75"/>
      <c r="G24" s="75"/>
      <c r="H24" s="75"/>
    </row>
    <row r="25" spans="1:8" ht="27.95" customHeight="1" x14ac:dyDescent="0.25">
      <c r="A25" s="30">
        <f>A23+1</f>
        <v>12</v>
      </c>
      <c r="B25" s="36" t="s">
        <v>48</v>
      </c>
      <c r="C25" s="81">
        <f>402.28*1.04</f>
        <v>418.37119999999999</v>
      </c>
      <c r="D25" s="79">
        <v>15.2</v>
      </c>
      <c r="E25" s="79">
        <v>15.2</v>
      </c>
      <c r="F25" s="75">
        <f>C25*D25</f>
        <v>6359.2422399999996</v>
      </c>
      <c r="G25" s="75">
        <v>864.35</v>
      </c>
      <c r="H25" s="75">
        <f>SUM(F25:G25)</f>
        <v>7223.5922399999999</v>
      </c>
    </row>
    <row r="26" spans="1:8" ht="27.95" customHeight="1" x14ac:dyDescent="0.25">
      <c r="A26" s="30"/>
      <c r="B26" s="99" t="s">
        <v>49</v>
      </c>
      <c r="C26" s="81"/>
      <c r="D26" s="79"/>
      <c r="E26" s="79"/>
      <c r="F26" s="75"/>
      <c r="G26" s="75"/>
      <c r="H26" s="75"/>
    </row>
    <row r="27" spans="1:8" ht="27.95" customHeight="1" x14ac:dyDescent="0.25">
      <c r="A27" s="30">
        <f>A25+1</f>
        <v>13</v>
      </c>
      <c r="B27" s="36" t="s">
        <v>51</v>
      </c>
      <c r="C27" s="81">
        <f>400.07*1.04</f>
        <v>416.07280000000003</v>
      </c>
      <c r="D27" s="79">
        <v>15.2</v>
      </c>
      <c r="E27" s="79">
        <v>15.2</v>
      </c>
      <c r="F27" s="75">
        <f>C27*D27</f>
        <v>6324.30656</v>
      </c>
      <c r="G27" s="75">
        <v>864.35</v>
      </c>
      <c r="H27" s="75">
        <f>SUM(F27:G27)</f>
        <v>7188.6565600000004</v>
      </c>
    </row>
    <row r="28" spans="1:8" ht="27.95" customHeight="1" x14ac:dyDescent="0.25">
      <c r="A28" s="30"/>
      <c r="B28" s="99" t="s">
        <v>52</v>
      </c>
      <c r="C28" s="81"/>
      <c r="D28" s="79"/>
      <c r="E28" s="79"/>
      <c r="F28" s="75"/>
      <c r="G28" s="75"/>
      <c r="H28" s="75"/>
    </row>
    <row r="29" spans="1:8" ht="27.95" customHeight="1" x14ac:dyDescent="0.25">
      <c r="A29" s="30">
        <f>A27+1</f>
        <v>14</v>
      </c>
      <c r="B29" s="36" t="s">
        <v>54</v>
      </c>
      <c r="C29" s="81">
        <f>461</f>
        <v>461</v>
      </c>
      <c r="D29" s="79">
        <v>15.2</v>
      </c>
      <c r="E29" s="79">
        <v>15.2</v>
      </c>
      <c r="F29" s="75">
        <f t="shared" ref="F29:F35" si="0">C29*D29</f>
        <v>7007.2</v>
      </c>
      <c r="G29" s="75">
        <v>864.35</v>
      </c>
      <c r="H29" s="75">
        <f t="shared" ref="H29:H35" si="1">SUM(F29:G29)</f>
        <v>7871.55</v>
      </c>
    </row>
    <row r="30" spans="1:8" ht="27.95" customHeight="1" x14ac:dyDescent="0.25">
      <c r="A30" s="30">
        <f t="shared" ref="A30:A35" si="2">A29+1</f>
        <v>15</v>
      </c>
      <c r="B30" s="43" t="s">
        <v>56</v>
      </c>
      <c r="C30" s="81">
        <f>410</f>
        <v>410</v>
      </c>
      <c r="D30" s="79">
        <v>15.2</v>
      </c>
      <c r="E30" s="79">
        <v>15.2</v>
      </c>
      <c r="F30" s="75">
        <f t="shared" si="0"/>
        <v>6232</v>
      </c>
      <c r="G30" s="75"/>
      <c r="H30" s="75">
        <f t="shared" si="1"/>
        <v>6232</v>
      </c>
    </row>
    <row r="31" spans="1:8" ht="27.95" customHeight="1" x14ac:dyDescent="0.25">
      <c r="A31" s="30">
        <f t="shared" si="2"/>
        <v>16</v>
      </c>
      <c r="B31" s="36" t="s">
        <v>58</v>
      </c>
      <c r="C31" s="81">
        <f>275.05*1.04</f>
        <v>286.05200000000002</v>
      </c>
      <c r="D31" s="79">
        <v>15.2</v>
      </c>
      <c r="E31" s="79">
        <v>15.2</v>
      </c>
      <c r="F31" s="75">
        <f t="shared" si="0"/>
        <v>4347.9903999999997</v>
      </c>
      <c r="G31" s="75">
        <v>691.48</v>
      </c>
      <c r="H31" s="75">
        <f t="shared" si="1"/>
        <v>5039.4704000000002</v>
      </c>
    </row>
    <row r="32" spans="1:8" ht="27.95" customHeight="1" x14ac:dyDescent="0.25">
      <c r="A32" s="30">
        <f t="shared" si="2"/>
        <v>17</v>
      </c>
      <c r="B32" s="36" t="s">
        <v>60</v>
      </c>
      <c r="C32" s="81">
        <f>400.07*1.04</f>
        <v>416.07280000000003</v>
      </c>
      <c r="D32" s="79">
        <v>15.2</v>
      </c>
      <c r="E32" s="79">
        <v>15.2</v>
      </c>
      <c r="F32" s="75">
        <f t="shared" si="0"/>
        <v>6324.30656</v>
      </c>
      <c r="G32" s="75">
        <v>864.35</v>
      </c>
      <c r="H32" s="75">
        <f t="shared" si="1"/>
        <v>7188.6565600000004</v>
      </c>
    </row>
    <row r="33" spans="1:8" ht="27.95" customHeight="1" x14ac:dyDescent="0.25">
      <c r="A33" s="30">
        <f t="shared" si="2"/>
        <v>18</v>
      </c>
      <c r="B33" s="36" t="s">
        <v>62</v>
      </c>
      <c r="C33" s="81">
        <f>400.07*1.04</f>
        <v>416.07280000000003</v>
      </c>
      <c r="D33" s="79">
        <v>15.2</v>
      </c>
      <c r="E33" s="79">
        <v>15.2</v>
      </c>
      <c r="F33" s="75">
        <f t="shared" si="0"/>
        <v>6324.30656</v>
      </c>
      <c r="G33" s="75">
        <v>691.48</v>
      </c>
      <c r="H33" s="75">
        <f t="shared" si="1"/>
        <v>7015.7865600000005</v>
      </c>
    </row>
    <row r="34" spans="1:8" ht="27.95" customHeight="1" x14ac:dyDescent="0.25">
      <c r="A34" s="30">
        <f t="shared" si="2"/>
        <v>19</v>
      </c>
      <c r="B34" s="36" t="s">
        <v>283</v>
      </c>
      <c r="C34" s="81">
        <f>400.07*1.04</f>
        <v>416.07280000000003</v>
      </c>
      <c r="D34" s="79">
        <v>15.2</v>
      </c>
      <c r="E34" s="79">
        <v>15.2</v>
      </c>
      <c r="F34" s="75">
        <f t="shared" si="0"/>
        <v>6324.30656</v>
      </c>
      <c r="G34" s="75">
        <v>691.48</v>
      </c>
      <c r="H34" s="75">
        <f t="shared" si="1"/>
        <v>7015.7865600000005</v>
      </c>
    </row>
    <row r="35" spans="1:8" ht="27.95" customHeight="1" x14ac:dyDescent="0.25">
      <c r="A35" s="30">
        <f t="shared" si="2"/>
        <v>20</v>
      </c>
      <c r="B35" s="36" t="s">
        <v>67</v>
      </c>
      <c r="C35" s="81">
        <f>309.56*1.04</f>
        <v>321.94240000000002</v>
      </c>
      <c r="D35" s="79">
        <v>15.2</v>
      </c>
      <c r="E35" s="79">
        <v>15.2</v>
      </c>
      <c r="F35" s="75">
        <f t="shared" si="0"/>
        <v>4893.52448</v>
      </c>
      <c r="G35" s="75"/>
      <c r="H35" s="75">
        <f t="shared" si="1"/>
        <v>4893.52448</v>
      </c>
    </row>
    <row r="36" spans="1:8" ht="27.95" customHeight="1" x14ac:dyDescent="0.25">
      <c r="A36" s="30"/>
      <c r="B36" s="99" t="s">
        <v>65</v>
      </c>
      <c r="C36" s="81"/>
      <c r="D36" s="79"/>
      <c r="E36" s="79"/>
      <c r="F36" s="75"/>
      <c r="G36" s="75"/>
      <c r="H36" s="75"/>
    </row>
    <row r="37" spans="1:8" ht="27.95" customHeight="1" x14ac:dyDescent="0.25">
      <c r="A37" s="30">
        <f>A35+1</f>
        <v>21</v>
      </c>
      <c r="B37" s="43" t="s">
        <v>69</v>
      </c>
      <c r="C37" s="81">
        <v>410</v>
      </c>
      <c r="D37" s="79">
        <v>15.2</v>
      </c>
      <c r="E37" s="79">
        <v>15.2</v>
      </c>
      <c r="F37" s="75">
        <f>C37*E37</f>
        <v>6232</v>
      </c>
      <c r="G37" s="75">
        <v>518.61</v>
      </c>
      <c r="H37" s="75">
        <f>SUM(F37:G37)</f>
        <v>6750.61</v>
      </c>
    </row>
    <row r="38" spans="1:8" ht="27.95" customHeight="1" x14ac:dyDescent="0.25">
      <c r="A38" s="30">
        <f>A37+1</f>
        <v>22</v>
      </c>
      <c r="B38" s="36" t="s">
        <v>71</v>
      </c>
      <c r="C38" s="81">
        <f>395.3*1.04</f>
        <v>411.11200000000002</v>
      </c>
      <c r="D38" s="79">
        <v>15.2</v>
      </c>
      <c r="E38" s="79">
        <v>15.2</v>
      </c>
      <c r="F38" s="75">
        <f>C38*D38</f>
        <v>6248.9023999999999</v>
      </c>
      <c r="G38" s="75">
        <v>1037.22</v>
      </c>
      <c r="H38" s="75">
        <f>SUM(F38:G38)</f>
        <v>7286.1224000000002</v>
      </c>
    </row>
    <row r="39" spans="1:8" ht="27.95" customHeight="1" x14ac:dyDescent="0.25">
      <c r="A39" s="30">
        <f>A38+1</f>
        <v>23</v>
      </c>
      <c r="B39" s="48" t="s">
        <v>73</v>
      </c>
      <c r="C39" s="81">
        <f>318.84*1.04</f>
        <v>331.59359999999998</v>
      </c>
      <c r="D39" s="30">
        <v>15.2</v>
      </c>
      <c r="E39" s="79">
        <v>15.2</v>
      </c>
      <c r="F39" s="75">
        <f>C39*D39</f>
        <v>5040.2227199999998</v>
      </c>
      <c r="G39" s="75"/>
      <c r="H39" s="75">
        <f>SUM(F39:G39)</f>
        <v>5040.2227199999998</v>
      </c>
    </row>
    <row r="40" spans="1:8" ht="27.95" customHeight="1" x14ac:dyDescent="0.25">
      <c r="A40" s="30"/>
      <c r="B40" s="99" t="s">
        <v>74</v>
      </c>
      <c r="C40" s="81"/>
      <c r="D40" s="79"/>
      <c r="E40" s="79"/>
      <c r="F40" s="75"/>
      <c r="G40" s="75"/>
      <c r="H40" s="75"/>
    </row>
    <row r="41" spans="1:8" ht="27.95" customHeight="1" x14ac:dyDescent="0.25">
      <c r="A41" s="30">
        <f>A39+1</f>
        <v>24</v>
      </c>
      <c r="B41" s="46" t="s">
        <v>76</v>
      </c>
      <c r="C41" s="81">
        <v>410</v>
      </c>
      <c r="D41" s="79">
        <v>15.2</v>
      </c>
      <c r="E41" s="79">
        <v>15.2</v>
      </c>
      <c r="F41" s="83">
        <f>C41*D41</f>
        <v>6232</v>
      </c>
      <c r="G41" s="83"/>
      <c r="H41" s="75">
        <f>SUM(F41:G41)</f>
        <v>6232</v>
      </c>
    </row>
    <row r="42" spans="1:8" ht="27.95" customHeight="1" x14ac:dyDescent="0.25">
      <c r="A42" s="30">
        <f>A41+1</f>
        <v>25</v>
      </c>
      <c r="B42" s="36" t="s">
        <v>78</v>
      </c>
      <c r="C42" s="81">
        <f>400.07*1.04</f>
        <v>416.07280000000003</v>
      </c>
      <c r="D42" s="79">
        <v>15.2</v>
      </c>
      <c r="E42" s="79">
        <v>15.2</v>
      </c>
      <c r="F42" s="83">
        <f>C42*D42</f>
        <v>6324.30656</v>
      </c>
      <c r="G42" s="83">
        <v>864.35</v>
      </c>
      <c r="H42" s="75">
        <f>SUM(F42:G42)</f>
        <v>7188.6565600000004</v>
      </c>
    </row>
    <row r="43" spans="1:8" ht="27.95" customHeight="1" x14ac:dyDescent="0.25">
      <c r="A43" s="30">
        <f>A42+1</f>
        <v>26</v>
      </c>
      <c r="B43" s="36" t="s">
        <v>80</v>
      </c>
      <c r="C43" s="81">
        <f>400</f>
        <v>400</v>
      </c>
      <c r="D43" s="79">
        <v>15.2</v>
      </c>
      <c r="E43" s="79">
        <v>15.2</v>
      </c>
      <c r="F43" s="83">
        <f>C43*D43</f>
        <v>6080</v>
      </c>
      <c r="G43" s="83">
        <v>518.61</v>
      </c>
      <c r="H43" s="75">
        <f>SUM(F43:G43)</f>
        <v>6598.61</v>
      </c>
    </row>
    <row r="44" spans="1:8" ht="27.95" customHeight="1" x14ac:dyDescent="0.25">
      <c r="A44" s="30"/>
      <c r="B44" s="99" t="s">
        <v>83</v>
      </c>
      <c r="C44" s="81"/>
      <c r="D44" s="79"/>
      <c r="E44" s="79"/>
      <c r="F44" s="75"/>
      <c r="G44" s="75"/>
      <c r="H44" s="75"/>
    </row>
    <row r="45" spans="1:8" ht="27.95" customHeight="1" x14ac:dyDescent="0.25">
      <c r="A45" s="30">
        <f>A43+1</f>
        <v>27</v>
      </c>
      <c r="B45" s="36" t="s">
        <v>85</v>
      </c>
      <c r="C45" s="81">
        <f>410</f>
        <v>410</v>
      </c>
      <c r="D45" s="79">
        <v>15.2</v>
      </c>
      <c r="E45" s="79">
        <v>15.2</v>
      </c>
      <c r="F45" s="75">
        <f>C45*D45</f>
        <v>6232</v>
      </c>
      <c r="G45" s="75"/>
      <c r="H45" s="75">
        <f>SUM(F45:G45)</f>
        <v>6232</v>
      </c>
    </row>
    <row r="46" spans="1:8" ht="27.95" customHeight="1" x14ac:dyDescent="0.25">
      <c r="A46" s="30">
        <f>A45+1</f>
        <v>28</v>
      </c>
      <c r="B46" s="36" t="s">
        <v>87</v>
      </c>
      <c r="C46" s="81">
        <f>345.39*1.04</f>
        <v>359.2056</v>
      </c>
      <c r="D46" s="79">
        <v>15.2</v>
      </c>
      <c r="E46" s="79">
        <v>15.2</v>
      </c>
      <c r="F46" s="75">
        <f>C46*D46</f>
        <v>5459.9251199999999</v>
      </c>
      <c r="G46" s="75">
        <v>1037.22</v>
      </c>
      <c r="H46" s="75">
        <f>SUM(F46:G46)</f>
        <v>6497.1451200000001</v>
      </c>
    </row>
    <row r="47" spans="1:8" ht="27.95" customHeight="1" x14ac:dyDescent="0.25">
      <c r="A47" s="30">
        <f>A46+1</f>
        <v>29</v>
      </c>
      <c r="B47" s="36" t="s">
        <v>89</v>
      </c>
      <c r="C47" s="81">
        <f>345.39*1.04</f>
        <v>359.2056</v>
      </c>
      <c r="D47" s="79">
        <v>15.2</v>
      </c>
      <c r="E47" s="79">
        <v>15.2</v>
      </c>
      <c r="F47" s="75">
        <f>C47*D47</f>
        <v>5459.9251199999999</v>
      </c>
      <c r="G47" s="75">
        <v>864.35</v>
      </c>
      <c r="H47" s="75">
        <f>SUM(F47:G47)</f>
        <v>6324.2751200000002</v>
      </c>
    </row>
    <row r="48" spans="1:8" ht="27.95" customHeight="1" x14ac:dyDescent="0.25">
      <c r="A48" s="30">
        <f>A47+1</f>
        <v>30</v>
      </c>
      <c r="B48" s="36" t="s">
        <v>91</v>
      </c>
      <c r="C48" s="81">
        <f>316.18*1.04</f>
        <v>328.8272</v>
      </c>
      <c r="D48" s="79">
        <v>15.2</v>
      </c>
      <c r="E48" s="79">
        <v>15.2</v>
      </c>
      <c r="F48" s="75">
        <f>C48*D48</f>
        <v>4998.1734399999996</v>
      </c>
      <c r="G48" s="75">
        <v>691.48</v>
      </c>
      <c r="H48" s="75">
        <f>SUM(F48:G48)</f>
        <v>5689.65344</v>
      </c>
    </row>
    <row r="49" spans="1:8" ht="27.95" customHeight="1" x14ac:dyDescent="0.25">
      <c r="A49" s="30"/>
      <c r="B49" s="99" t="s">
        <v>92</v>
      </c>
      <c r="C49" s="81"/>
      <c r="D49" s="79"/>
      <c r="E49" s="79"/>
      <c r="F49" s="75"/>
      <c r="G49" s="75"/>
      <c r="H49" s="75"/>
    </row>
    <row r="50" spans="1:8" ht="27.95" customHeight="1" x14ac:dyDescent="0.25">
      <c r="A50" s="30">
        <f>A48+1</f>
        <v>31</v>
      </c>
      <c r="B50" s="36" t="s">
        <v>94</v>
      </c>
      <c r="C50" s="81">
        <f>388</f>
        <v>388</v>
      </c>
      <c r="D50" s="79">
        <v>15.2</v>
      </c>
      <c r="E50" s="79">
        <v>15.2</v>
      </c>
      <c r="F50" s="75">
        <f t="shared" ref="F50:F55" si="3">C50*D50</f>
        <v>5897.5999999999995</v>
      </c>
      <c r="G50" s="75"/>
      <c r="H50" s="75">
        <f t="shared" ref="H50:H55" si="4">SUM(F50:G50)</f>
        <v>5897.5999999999995</v>
      </c>
    </row>
    <row r="51" spans="1:8" ht="27.95" customHeight="1" x14ac:dyDescent="0.25">
      <c r="A51" s="30">
        <f>A50+1</f>
        <v>32</v>
      </c>
      <c r="B51" s="36" t="s">
        <v>96</v>
      </c>
      <c r="C51" s="81">
        <f>402.27*1.04</f>
        <v>418.36079999999998</v>
      </c>
      <c r="D51" s="79">
        <v>15.2</v>
      </c>
      <c r="E51" s="79">
        <v>15.2</v>
      </c>
      <c r="F51" s="75">
        <f t="shared" si="3"/>
        <v>6359.0841599999994</v>
      </c>
      <c r="G51" s="75">
        <v>864.35</v>
      </c>
      <c r="H51" s="75">
        <f t="shared" si="4"/>
        <v>7223.4341599999998</v>
      </c>
    </row>
    <row r="52" spans="1:8" ht="27.95" customHeight="1" x14ac:dyDescent="0.25">
      <c r="A52" s="30">
        <f>A51+1</f>
        <v>33</v>
      </c>
      <c r="B52" s="36" t="s">
        <v>98</v>
      </c>
      <c r="C52" s="81">
        <f>130.89*1.04</f>
        <v>136.12559999999999</v>
      </c>
      <c r="D52" s="79">
        <v>15.2</v>
      </c>
      <c r="E52" s="79">
        <v>15.2</v>
      </c>
      <c r="F52" s="75">
        <f t="shared" si="3"/>
        <v>2069.1091199999996</v>
      </c>
      <c r="G52" s="75">
        <v>1210.0899999999999</v>
      </c>
      <c r="H52" s="75">
        <f t="shared" si="4"/>
        <v>3279.1991199999993</v>
      </c>
    </row>
    <row r="53" spans="1:8" ht="27.95" customHeight="1" x14ac:dyDescent="0.25">
      <c r="A53" s="30">
        <f>A52+1</f>
        <v>34</v>
      </c>
      <c r="B53" s="36" t="s">
        <v>100</v>
      </c>
      <c r="C53" s="81">
        <f>128.83*1.04</f>
        <v>133.98320000000001</v>
      </c>
      <c r="D53" s="79">
        <v>15.2</v>
      </c>
      <c r="E53" s="79">
        <v>15.2</v>
      </c>
      <c r="F53" s="75">
        <f t="shared" si="3"/>
        <v>2036.5446400000001</v>
      </c>
      <c r="G53" s="75">
        <v>864.35</v>
      </c>
      <c r="H53" s="75">
        <f t="shared" si="4"/>
        <v>2900.89464</v>
      </c>
    </row>
    <row r="54" spans="1:8" ht="27.95" customHeight="1" x14ac:dyDescent="0.25">
      <c r="A54" s="30">
        <f>A53+1</f>
        <v>35</v>
      </c>
      <c r="B54" s="36" t="s">
        <v>102</v>
      </c>
      <c r="C54" s="81">
        <f>95.28*1.04</f>
        <v>99.091200000000001</v>
      </c>
      <c r="D54" s="79">
        <v>15.2</v>
      </c>
      <c r="E54" s="79">
        <v>15.2</v>
      </c>
      <c r="F54" s="75">
        <f t="shared" si="3"/>
        <v>1506.18624</v>
      </c>
      <c r="G54" s="75">
        <v>691.48</v>
      </c>
      <c r="H54" s="75">
        <f t="shared" si="4"/>
        <v>2197.66624</v>
      </c>
    </row>
    <row r="55" spans="1:8" ht="27.95" customHeight="1" x14ac:dyDescent="0.25">
      <c r="A55" s="30">
        <f>A54+1</f>
        <v>36</v>
      </c>
      <c r="B55" s="36" t="s">
        <v>104</v>
      </c>
      <c r="C55" s="81">
        <f>237.61*1.04</f>
        <v>247.11440000000002</v>
      </c>
      <c r="D55" s="79">
        <v>15.2</v>
      </c>
      <c r="E55" s="79">
        <v>15.2</v>
      </c>
      <c r="F55" s="75">
        <f t="shared" si="3"/>
        <v>3756.13888</v>
      </c>
      <c r="G55" s="75">
        <v>518.61</v>
      </c>
      <c r="H55" s="75">
        <f t="shared" si="4"/>
        <v>4274.7488800000001</v>
      </c>
    </row>
    <row r="56" spans="1:8" ht="27.95" customHeight="1" x14ac:dyDescent="0.25">
      <c r="A56" s="30"/>
      <c r="B56" s="99" t="s">
        <v>105</v>
      </c>
      <c r="C56" s="81"/>
      <c r="D56" s="79"/>
      <c r="E56" s="79"/>
      <c r="F56" s="75"/>
      <c r="G56" s="75"/>
      <c r="H56" s="75"/>
    </row>
    <row r="57" spans="1:8" ht="27.95" customHeight="1" x14ac:dyDescent="0.25">
      <c r="A57" s="30">
        <f>A55+1</f>
        <v>37</v>
      </c>
      <c r="B57" s="43" t="s">
        <v>306</v>
      </c>
      <c r="C57" s="81">
        <f>460</f>
        <v>460</v>
      </c>
      <c r="D57" s="79">
        <v>15.2</v>
      </c>
      <c r="E57" s="79">
        <v>15.2</v>
      </c>
      <c r="F57" s="66">
        <f t="shared" ref="F57:F70" si="5">C57*D57</f>
        <v>6992</v>
      </c>
      <c r="G57" s="66"/>
      <c r="H57" s="75">
        <f t="shared" ref="H57:H70" si="6">SUM(F57:G57)</f>
        <v>6992</v>
      </c>
    </row>
    <row r="58" spans="1:8" ht="27.95" customHeight="1" x14ac:dyDescent="0.25">
      <c r="A58" s="30">
        <f>A57+1</f>
        <v>38</v>
      </c>
      <c r="B58" s="36" t="s">
        <v>108</v>
      </c>
      <c r="C58" s="81">
        <f>336.47*1.04</f>
        <v>349.92880000000002</v>
      </c>
      <c r="D58" s="79">
        <v>15.2</v>
      </c>
      <c r="E58" s="79">
        <v>15.2</v>
      </c>
      <c r="F58" s="75">
        <f t="shared" si="5"/>
        <v>5318.9177600000003</v>
      </c>
      <c r="G58" s="75">
        <v>1037.22</v>
      </c>
      <c r="H58" s="75">
        <f t="shared" si="6"/>
        <v>6356.1377600000005</v>
      </c>
    </row>
    <row r="59" spans="1:8" ht="27.95" customHeight="1" x14ac:dyDescent="0.25">
      <c r="A59" s="30">
        <f t="shared" ref="A59:A70" si="7">A58+1</f>
        <v>39</v>
      </c>
      <c r="B59" s="36" t="s">
        <v>110</v>
      </c>
      <c r="C59" s="81">
        <f>360.84*1.04</f>
        <v>375.27359999999999</v>
      </c>
      <c r="D59" s="79">
        <v>15.2</v>
      </c>
      <c r="E59" s="79">
        <v>15.2</v>
      </c>
      <c r="F59" s="75">
        <f t="shared" si="5"/>
        <v>5704.1587199999994</v>
      </c>
      <c r="G59" s="75"/>
      <c r="H59" s="75">
        <f t="shared" si="6"/>
        <v>5704.1587199999994</v>
      </c>
    </row>
    <row r="60" spans="1:8" ht="27.95" customHeight="1" x14ac:dyDescent="0.25">
      <c r="A60" s="30">
        <f t="shared" si="7"/>
        <v>40</v>
      </c>
      <c r="B60" s="36" t="s">
        <v>112</v>
      </c>
      <c r="C60" s="81">
        <f>328.57*1.04</f>
        <v>341.71280000000002</v>
      </c>
      <c r="D60" s="79">
        <v>15.2</v>
      </c>
      <c r="E60" s="79">
        <v>15.2</v>
      </c>
      <c r="F60" s="75">
        <f t="shared" si="5"/>
        <v>5194.0345600000001</v>
      </c>
      <c r="G60" s="75">
        <v>864.35</v>
      </c>
      <c r="H60" s="75">
        <f t="shared" si="6"/>
        <v>6058.3845600000004</v>
      </c>
    </row>
    <row r="61" spans="1:8" ht="27.95" customHeight="1" x14ac:dyDescent="0.25">
      <c r="A61" s="30">
        <f t="shared" si="7"/>
        <v>41</v>
      </c>
      <c r="B61" s="36" t="s">
        <v>114</v>
      </c>
      <c r="C61" s="81">
        <f>379.27*1.04</f>
        <v>394.44079999999997</v>
      </c>
      <c r="D61" s="79">
        <v>15.2</v>
      </c>
      <c r="E61" s="79">
        <v>2</v>
      </c>
      <c r="F61" s="75">
        <f t="shared" si="5"/>
        <v>5995.5001599999996</v>
      </c>
      <c r="G61" s="75"/>
      <c r="H61" s="75">
        <f t="shared" si="6"/>
        <v>5995.5001599999996</v>
      </c>
    </row>
    <row r="62" spans="1:8" ht="27.95" customHeight="1" x14ac:dyDescent="0.25">
      <c r="A62" s="30">
        <f t="shared" si="7"/>
        <v>42</v>
      </c>
      <c r="B62" s="36" t="s">
        <v>116</v>
      </c>
      <c r="C62" s="81">
        <f>371</f>
        <v>371</v>
      </c>
      <c r="D62" s="79">
        <v>15.2</v>
      </c>
      <c r="E62" s="79">
        <v>15.2</v>
      </c>
      <c r="F62" s="75">
        <f t="shared" si="5"/>
        <v>5639.2</v>
      </c>
      <c r="G62" s="75"/>
      <c r="H62" s="75">
        <f t="shared" si="6"/>
        <v>5639.2</v>
      </c>
    </row>
    <row r="63" spans="1:8" ht="27.95" customHeight="1" x14ac:dyDescent="0.25">
      <c r="A63" s="30">
        <f t="shared" si="7"/>
        <v>43</v>
      </c>
      <c r="B63" s="36" t="s">
        <v>118</v>
      </c>
      <c r="C63" s="81">
        <f>251.87*1.04</f>
        <v>261.94479999999999</v>
      </c>
      <c r="D63" s="79">
        <v>15.2</v>
      </c>
      <c r="E63" s="79">
        <v>15.2</v>
      </c>
      <c r="F63" s="75">
        <f t="shared" si="5"/>
        <v>3981.5609599999998</v>
      </c>
      <c r="G63" s="75">
        <v>1210.0899999999999</v>
      </c>
      <c r="H63" s="75">
        <f t="shared" si="6"/>
        <v>5191.6509599999999</v>
      </c>
    </row>
    <row r="64" spans="1:8" ht="27.95" customHeight="1" x14ac:dyDescent="0.25">
      <c r="A64" s="30">
        <f t="shared" si="7"/>
        <v>44</v>
      </c>
      <c r="B64" s="36" t="s">
        <v>120</v>
      </c>
      <c r="C64" s="81">
        <f>251.87*1.04</f>
        <v>261.94479999999999</v>
      </c>
      <c r="D64" s="79">
        <v>15.2</v>
      </c>
      <c r="E64" s="79">
        <v>15.2</v>
      </c>
      <c r="F64" s="75">
        <f t="shared" si="5"/>
        <v>3981.5609599999998</v>
      </c>
      <c r="G64" s="75">
        <v>1037.22</v>
      </c>
      <c r="H64" s="75">
        <f t="shared" si="6"/>
        <v>5018.7809600000001</v>
      </c>
    </row>
    <row r="65" spans="1:8" ht="27.95" customHeight="1" x14ac:dyDescent="0.25">
      <c r="A65" s="30">
        <f t="shared" si="7"/>
        <v>45</v>
      </c>
      <c r="B65" s="36" t="s">
        <v>122</v>
      </c>
      <c r="C65" s="81">
        <f>251.87*1.04</f>
        <v>261.94479999999999</v>
      </c>
      <c r="D65" s="79">
        <v>15.2</v>
      </c>
      <c r="E65" s="79">
        <v>15.2</v>
      </c>
      <c r="F65" s="75">
        <f t="shared" si="5"/>
        <v>3981.5609599999998</v>
      </c>
      <c r="G65" s="75">
        <v>1037.22</v>
      </c>
      <c r="H65" s="75">
        <f t="shared" si="6"/>
        <v>5018.7809600000001</v>
      </c>
    </row>
    <row r="66" spans="1:8" ht="27.95" customHeight="1" x14ac:dyDescent="0.25">
      <c r="A66" s="30">
        <f t="shared" si="7"/>
        <v>46</v>
      </c>
      <c r="B66" s="36" t="s">
        <v>124</v>
      </c>
      <c r="C66" s="81">
        <f>251.87*1.04</f>
        <v>261.94479999999999</v>
      </c>
      <c r="D66" s="79">
        <v>15.2</v>
      </c>
      <c r="E66" s="79">
        <v>15.2</v>
      </c>
      <c r="F66" s="75">
        <f t="shared" si="5"/>
        <v>3981.5609599999998</v>
      </c>
      <c r="G66" s="75">
        <v>1037.22</v>
      </c>
      <c r="H66" s="75">
        <f t="shared" si="6"/>
        <v>5018.7809600000001</v>
      </c>
    </row>
    <row r="67" spans="1:8" ht="27.95" customHeight="1" x14ac:dyDescent="0.25">
      <c r="A67" s="30">
        <f t="shared" si="7"/>
        <v>47</v>
      </c>
      <c r="B67" s="36" t="s">
        <v>126</v>
      </c>
      <c r="C67" s="81">
        <f>319.39*1.04</f>
        <v>332.16559999999998</v>
      </c>
      <c r="D67" s="79">
        <v>15.2</v>
      </c>
      <c r="E67" s="79">
        <v>15.2</v>
      </c>
      <c r="F67" s="75">
        <f t="shared" si="5"/>
        <v>5048.9171199999992</v>
      </c>
      <c r="G67" s="75">
        <v>691.48</v>
      </c>
      <c r="H67" s="75">
        <f t="shared" si="6"/>
        <v>5740.3971199999996</v>
      </c>
    </row>
    <row r="68" spans="1:8" ht="27.95" customHeight="1" x14ac:dyDescent="0.25">
      <c r="A68" s="30">
        <f t="shared" si="7"/>
        <v>48</v>
      </c>
      <c r="B68" s="48" t="s">
        <v>128</v>
      </c>
      <c r="C68" s="81">
        <f>319.39*1.04</f>
        <v>332.16559999999998</v>
      </c>
      <c r="D68" s="79">
        <v>15.2</v>
      </c>
      <c r="E68" s="79">
        <v>15.2</v>
      </c>
      <c r="F68" s="75">
        <f t="shared" si="5"/>
        <v>5048.9171199999992</v>
      </c>
      <c r="G68" s="75"/>
      <c r="H68" s="75">
        <f t="shared" si="6"/>
        <v>5048.9171199999992</v>
      </c>
    </row>
    <row r="69" spans="1:8" ht="27.95" customHeight="1" x14ac:dyDescent="0.25">
      <c r="A69" s="30">
        <f t="shared" si="7"/>
        <v>49</v>
      </c>
      <c r="B69" s="36" t="s">
        <v>130</v>
      </c>
      <c r="C69" s="81">
        <f>319.39*1.04</f>
        <v>332.16559999999998</v>
      </c>
      <c r="D69" s="79">
        <v>15.2</v>
      </c>
      <c r="E69" s="79">
        <v>15.2</v>
      </c>
      <c r="F69" s="75">
        <f t="shared" si="5"/>
        <v>5048.9171199999992</v>
      </c>
      <c r="G69" s="75">
        <v>691.48</v>
      </c>
      <c r="H69" s="75">
        <f t="shared" si="6"/>
        <v>5740.3971199999996</v>
      </c>
    </row>
    <row r="70" spans="1:8" ht="27.95" customHeight="1" x14ac:dyDescent="0.25">
      <c r="A70" s="30">
        <f t="shared" si="7"/>
        <v>50</v>
      </c>
      <c r="B70" s="36" t="s">
        <v>132</v>
      </c>
      <c r="C70" s="81">
        <f>186.91*1.04</f>
        <v>194.38640000000001</v>
      </c>
      <c r="D70" s="79">
        <v>15.2</v>
      </c>
      <c r="E70" s="79">
        <v>15.2</v>
      </c>
      <c r="F70" s="75">
        <f t="shared" si="5"/>
        <v>2954.67328</v>
      </c>
      <c r="G70" s="75">
        <v>518.61</v>
      </c>
      <c r="H70" s="75">
        <f t="shared" si="6"/>
        <v>3473.2832800000001</v>
      </c>
    </row>
    <row r="71" spans="1:8" ht="27.95" customHeight="1" x14ac:dyDescent="0.25">
      <c r="A71" s="30"/>
      <c r="B71" s="99" t="s">
        <v>133</v>
      </c>
      <c r="C71" s="81"/>
      <c r="D71" s="79"/>
      <c r="E71" s="79"/>
      <c r="F71" s="75"/>
      <c r="G71" s="75"/>
      <c r="H71" s="75"/>
    </row>
    <row r="72" spans="1:8" ht="27.95" customHeight="1" x14ac:dyDescent="0.25">
      <c r="A72" s="30">
        <f>A94+1</f>
        <v>52</v>
      </c>
      <c r="B72" s="36" t="s">
        <v>137</v>
      </c>
      <c r="C72" s="81">
        <f>261.98*1.04</f>
        <v>272.45920000000001</v>
      </c>
      <c r="D72" s="79">
        <v>15.2</v>
      </c>
      <c r="E72" s="79">
        <v>15.2</v>
      </c>
      <c r="F72" s="75">
        <f t="shared" ref="F72:F78" si="8">C72*D72</f>
        <v>4141.3798399999996</v>
      </c>
      <c r="G72" s="75">
        <v>1037.22</v>
      </c>
      <c r="H72" s="75">
        <f t="shared" ref="H72:H78" si="9">SUM(F72:G72)</f>
        <v>5178.5998399999999</v>
      </c>
    </row>
    <row r="73" spans="1:8" ht="27.95" customHeight="1" x14ac:dyDescent="0.25">
      <c r="A73" s="30">
        <f t="shared" ref="A73:A76" si="10">A72+1</f>
        <v>53</v>
      </c>
      <c r="B73" s="36" t="s">
        <v>139</v>
      </c>
      <c r="C73" s="81">
        <f>251.87*1.04</f>
        <v>261.94479999999999</v>
      </c>
      <c r="D73" s="79">
        <v>15.2</v>
      </c>
      <c r="E73" s="79">
        <v>15.2</v>
      </c>
      <c r="F73" s="75">
        <f t="shared" si="8"/>
        <v>3981.5609599999998</v>
      </c>
      <c r="G73" s="75">
        <v>1210.0899999999999</v>
      </c>
      <c r="H73" s="75">
        <f t="shared" si="9"/>
        <v>5191.6509599999999</v>
      </c>
    </row>
    <row r="74" spans="1:8" ht="27.95" customHeight="1" x14ac:dyDescent="0.25">
      <c r="A74" s="30">
        <f t="shared" si="10"/>
        <v>54</v>
      </c>
      <c r="B74" s="43" t="s">
        <v>141</v>
      </c>
      <c r="C74" s="81">
        <f>269.11*1.04</f>
        <v>279.87440000000004</v>
      </c>
      <c r="D74" s="30">
        <v>15.2</v>
      </c>
      <c r="E74" s="79">
        <v>15.2</v>
      </c>
      <c r="F74" s="75">
        <f t="shared" si="8"/>
        <v>4254.0908800000007</v>
      </c>
      <c r="G74" s="75">
        <v>518.61</v>
      </c>
      <c r="H74" s="75">
        <f t="shared" si="9"/>
        <v>4772.7008800000003</v>
      </c>
    </row>
    <row r="75" spans="1:8" ht="27.95" customHeight="1" x14ac:dyDescent="0.25">
      <c r="A75" s="30">
        <f t="shared" si="10"/>
        <v>55</v>
      </c>
      <c r="B75" s="36" t="s">
        <v>143</v>
      </c>
      <c r="C75" s="81">
        <f>251.87*1.04</f>
        <v>261.94479999999999</v>
      </c>
      <c r="D75" s="79">
        <v>15.2</v>
      </c>
      <c r="E75" s="79">
        <v>15.2</v>
      </c>
      <c r="F75" s="75">
        <f t="shared" si="8"/>
        <v>3981.5609599999998</v>
      </c>
      <c r="G75" s="75">
        <v>1037.22</v>
      </c>
      <c r="H75" s="75">
        <f t="shared" si="9"/>
        <v>5018.7809600000001</v>
      </c>
    </row>
    <row r="76" spans="1:8" ht="27.95" customHeight="1" x14ac:dyDescent="0.25">
      <c r="A76" s="30">
        <f t="shared" si="10"/>
        <v>56</v>
      </c>
      <c r="B76" s="36" t="s">
        <v>145</v>
      </c>
      <c r="C76" s="81">
        <f>251.87*1.04</f>
        <v>261.94479999999999</v>
      </c>
      <c r="D76" s="79">
        <v>15.2</v>
      </c>
      <c r="E76" s="79">
        <v>15.2</v>
      </c>
      <c r="F76" s="75">
        <f t="shared" si="8"/>
        <v>3981.5609599999998</v>
      </c>
      <c r="G76" s="75">
        <v>864.35</v>
      </c>
      <c r="H76" s="75">
        <f t="shared" si="9"/>
        <v>4845.9109600000002</v>
      </c>
    </row>
    <row r="77" spans="1:8" ht="27.95" customHeight="1" x14ac:dyDescent="0.25">
      <c r="A77" s="3">
        <f>A92+1</f>
        <v>69</v>
      </c>
      <c r="B77" s="36" t="s">
        <v>170</v>
      </c>
      <c r="C77" s="81">
        <f>280</f>
        <v>280</v>
      </c>
      <c r="D77" s="79">
        <v>15.2</v>
      </c>
      <c r="E77" s="79">
        <v>15.2</v>
      </c>
      <c r="F77" s="75">
        <f t="shared" si="8"/>
        <v>4256</v>
      </c>
      <c r="G77" s="75">
        <v>1037.22</v>
      </c>
      <c r="H77" s="75">
        <f t="shared" si="9"/>
        <v>5293.22</v>
      </c>
    </row>
    <row r="78" spans="1:8" ht="27.95" customHeight="1" x14ac:dyDescent="0.25">
      <c r="A78" s="30">
        <f>A76+1</f>
        <v>57</v>
      </c>
      <c r="B78" s="36" t="s">
        <v>147</v>
      </c>
      <c r="C78" s="81">
        <f>366.8*1.04</f>
        <v>381.47200000000004</v>
      </c>
      <c r="D78" s="79">
        <v>15.2</v>
      </c>
      <c r="E78" s="79">
        <v>15.2</v>
      </c>
      <c r="F78" s="75">
        <f t="shared" si="8"/>
        <v>5798.3744000000006</v>
      </c>
      <c r="G78" s="75">
        <v>1037.22</v>
      </c>
      <c r="H78" s="75">
        <f t="shared" si="9"/>
        <v>6835.5944000000009</v>
      </c>
    </row>
    <row r="79" spans="1:8" ht="27.95" customHeight="1" x14ac:dyDescent="0.25">
      <c r="A79" s="30"/>
      <c r="B79" s="100" t="s">
        <v>148</v>
      </c>
      <c r="C79" s="81"/>
      <c r="D79" s="84"/>
      <c r="E79" s="79"/>
      <c r="F79" s="85"/>
      <c r="G79" s="85"/>
      <c r="H79" s="75"/>
    </row>
    <row r="80" spans="1:8" ht="27.95" customHeight="1" x14ac:dyDescent="0.25">
      <c r="A80" s="30">
        <f>A78+1</f>
        <v>58</v>
      </c>
      <c r="B80" s="43" t="s">
        <v>150</v>
      </c>
      <c r="C80" s="81">
        <f>440</f>
        <v>440</v>
      </c>
      <c r="D80" s="67">
        <v>15.2</v>
      </c>
      <c r="E80" s="79">
        <v>15.2</v>
      </c>
      <c r="F80" s="75">
        <f>C80*D80</f>
        <v>6688</v>
      </c>
      <c r="G80" s="75"/>
      <c r="H80" s="75">
        <f>SUM(F80:G80)</f>
        <v>6688</v>
      </c>
    </row>
    <row r="81" spans="1:8" ht="27.95" customHeight="1" x14ac:dyDescent="0.25">
      <c r="A81" s="30">
        <f>A80+1</f>
        <v>59</v>
      </c>
      <c r="B81" s="57" t="s">
        <v>152</v>
      </c>
      <c r="C81" s="81">
        <f>305.88*1.04</f>
        <v>318.11520000000002</v>
      </c>
      <c r="D81" s="67">
        <v>15.2</v>
      </c>
      <c r="E81" s="79">
        <v>15.2</v>
      </c>
      <c r="F81" s="75">
        <f>C81*D81</f>
        <v>4835.3510400000005</v>
      </c>
      <c r="G81" s="75">
        <v>518.25</v>
      </c>
      <c r="H81" s="75">
        <f>SUM(F81:G81)</f>
        <v>5353.6010400000005</v>
      </c>
    </row>
    <row r="82" spans="1:8" ht="27.95" customHeight="1" x14ac:dyDescent="0.25">
      <c r="A82" s="30">
        <f>A81+1</f>
        <v>60</v>
      </c>
      <c r="B82" s="57" t="s">
        <v>154</v>
      </c>
      <c r="C82" s="81">
        <f>336.47*1.04</f>
        <v>349.92880000000002</v>
      </c>
      <c r="D82" s="79">
        <v>15.2</v>
      </c>
      <c r="E82" s="79">
        <v>15.2</v>
      </c>
      <c r="F82" s="75">
        <v>0</v>
      </c>
      <c r="G82" s="75"/>
      <c r="H82" s="75">
        <f>SUM(F82:G82)</f>
        <v>0</v>
      </c>
    </row>
    <row r="83" spans="1:8" ht="27.95" customHeight="1" x14ac:dyDescent="0.25">
      <c r="A83" s="30">
        <f>A82+1</f>
        <v>61</v>
      </c>
      <c r="B83" s="57" t="s">
        <v>311</v>
      </c>
      <c r="C83" s="81">
        <v>349.93</v>
      </c>
      <c r="D83" s="79">
        <v>15.2</v>
      </c>
      <c r="E83" s="79">
        <v>15.2</v>
      </c>
      <c r="F83" s="75">
        <f>C83*D83</f>
        <v>5318.9359999999997</v>
      </c>
      <c r="G83" s="75"/>
      <c r="H83" s="75">
        <f>SUM(F83:G83)</f>
        <v>5318.9359999999997</v>
      </c>
    </row>
    <row r="84" spans="1:8" ht="27.95" customHeight="1" x14ac:dyDescent="0.25">
      <c r="A84" s="30"/>
      <c r="B84" s="100" t="s">
        <v>155</v>
      </c>
      <c r="C84" s="81"/>
      <c r="D84" s="67"/>
      <c r="E84" s="79"/>
      <c r="F84" s="75"/>
      <c r="G84" s="75"/>
      <c r="H84" s="75"/>
    </row>
    <row r="85" spans="1:8" ht="27.95" customHeight="1" x14ac:dyDescent="0.25">
      <c r="A85" s="30">
        <f>A83+1</f>
        <v>62</v>
      </c>
      <c r="B85" s="43" t="s">
        <v>157</v>
      </c>
      <c r="C85" s="81">
        <f>388</f>
        <v>388</v>
      </c>
      <c r="D85" s="79">
        <v>15.2</v>
      </c>
      <c r="E85" s="79">
        <v>15.2</v>
      </c>
      <c r="F85" s="75">
        <f>C85*D85</f>
        <v>5897.5999999999995</v>
      </c>
      <c r="G85" s="75"/>
      <c r="H85" s="75">
        <f>SUM(F85:G85)</f>
        <v>5897.5999999999995</v>
      </c>
    </row>
    <row r="86" spans="1:8" ht="27.95" customHeight="1" x14ac:dyDescent="0.25">
      <c r="A86" s="30"/>
      <c r="B86" s="99" t="s">
        <v>158</v>
      </c>
      <c r="C86" s="81"/>
      <c r="D86" s="79"/>
      <c r="E86" s="79"/>
      <c r="F86" s="75"/>
      <c r="G86" s="75"/>
      <c r="H86" s="75"/>
    </row>
    <row r="87" spans="1:8" ht="22.5" customHeight="1" x14ac:dyDescent="0.3">
      <c r="A87" s="3">
        <f>A85+1</f>
        <v>63</v>
      </c>
      <c r="B87" s="39" t="s">
        <v>160</v>
      </c>
      <c r="C87" s="81">
        <f>410</f>
        <v>410</v>
      </c>
      <c r="D87" s="79">
        <v>15.2</v>
      </c>
      <c r="E87" s="79">
        <v>15.2</v>
      </c>
      <c r="F87" s="75">
        <f t="shared" ref="F87:F92" si="11">C87*D87</f>
        <v>6232</v>
      </c>
      <c r="G87" s="75"/>
      <c r="H87" s="75">
        <f t="shared" ref="H87:H92" si="12">SUM(F87:G87)</f>
        <v>6232</v>
      </c>
    </row>
    <row r="88" spans="1:8" ht="27.95" customHeight="1" x14ac:dyDescent="0.25">
      <c r="A88" s="3">
        <f t="shared" ref="A88:A92" si="13">A87+1</f>
        <v>64</v>
      </c>
      <c r="B88" s="36" t="s">
        <v>164</v>
      </c>
      <c r="C88" s="81">
        <f>280</f>
        <v>280</v>
      </c>
      <c r="D88" s="79">
        <v>15.2</v>
      </c>
      <c r="E88" s="79">
        <v>15.2</v>
      </c>
      <c r="F88" s="75">
        <f t="shared" si="11"/>
        <v>4256</v>
      </c>
      <c r="G88" s="75">
        <v>864.35</v>
      </c>
      <c r="H88" s="75">
        <f t="shared" si="12"/>
        <v>5120.3500000000004</v>
      </c>
    </row>
    <row r="89" spans="1:8" ht="27.95" customHeight="1" x14ac:dyDescent="0.25">
      <c r="A89" s="3">
        <f t="shared" si="13"/>
        <v>65</v>
      </c>
      <c r="B89" s="48" t="s">
        <v>166</v>
      </c>
      <c r="C89" s="81">
        <f>318.76*1.04</f>
        <v>331.5104</v>
      </c>
      <c r="D89" s="79">
        <v>15.2</v>
      </c>
      <c r="E89" s="79">
        <v>15.2</v>
      </c>
      <c r="F89" s="66">
        <f t="shared" si="11"/>
        <v>5038.9580799999994</v>
      </c>
      <c r="G89" s="66"/>
      <c r="H89" s="75">
        <f t="shared" si="12"/>
        <v>5038.9580799999994</v>
      </c>
    </row>
    <row r="90" spans="1:8" ht="27.95" customHeight="1" x14ac:dyDescent="0.25">
      <c r="A90" s="3">
        <f t="shared" si="13"/>
        <v>66</v>
      </c>
      <c r="B90" s="48" t="s">
        <v>168</v>
      </c>
      <c r="C90" s="81">
        <f>316.18*1.04</f>
        <v>328.8272</v>
      </c>
      <c r="D90" s="79">
        <v>15.2</v>
      </c>
      <c r="E90" s="79">
        <v>15.2</v>
      </c>
      <c r="F90" s="66">
        <f t="shared" si="11"/>
        <v>4998.1734399999996</v>
      </c>
      <c r="G90" s="66">
        <v>518.61</v>
      </c>
      <c r="H90" s="75">
        <f t="shared" si="12"/>
        <v>5516.7834399999992</v>
      </c>
    </row>
    <row r="91" spans="1:8" ht="27.95" customHeight="1" x14ac:dyDescent="0.25">
      <c r="A91" s="3">
        <f t="shared" si="13"/>
        <v>67</v>
      </c>
      <c r="B91" s="36" t="s">
        <v>135</v>
      </c>
      <c r="C91" s="81">
        <f>410</f>
        <v>410</v>
      </c>
      <c r="D91" s="79">
        <v>15.2</v>
      </c>
      <c r="E91" s="79">
        <v>15.2</v>
      </c>
      <c r="F91" s="75">
        <f t="shared" si="11"/>
        <v>6232</v>
      </c>
      <c r="G91" s="75">
        <v>518.61</v>
      </c>
      <c r="H91" s="75">
        <f t="shared" si="12"/>
        <v>6750.61</v>
      </c>
    </row>
    <row r="92" spans="1:8" ht="27.95" customHeight="1" x14ac:dyDescent="0.25">
      <c r="A92" s="3">
        <f t="shared" si="13"/>
        <v>68</v>
      </c>
      <c r="B92" s="36" t="s">
        <v>312</v>
      </c>
      <c r="C92" s="81">
        <v>280</v>
      </c>
      <c r="D92" s="79">
        <v>15.2</v>
      </c>
      <c r="E92" s="79">
        <v>15.2</v>
      </c>
      <c r="F92" s="75">
        <f t="shared" si="11"/>
        <v>4256</v>
      </c>
      <c r="G92" s="75"/>
      <c r="H92" s="75">
        <f t="shared" si="12"/>
        <v>4256</v>
      </c>
    </row>
    <row r="93" spans="1:8" ht="27.95" customHeight="1" x14ac:dyDescent="0.25">
      <c r="A93" s="30"/>
      <c r="B93" s="99" t="s">
        <v>171</v>
      </c>
      <c r="C93" s="81"/>
      <c r="D93" s="79"/>
      <c r="E93" s="79"/>
      <c r="F93" s="75"/>
      <c r="G93" s="75"/>
      <c r="H93" s="75"/>
    </row>
    <row r="94" spans="1:8" ht="27.95" customHeight="1" x14ac:dyDescent="0.25">
      <c r="A94" s="30">
        <f>A70+1</f>
        <v>51</v>
      </c>
      <c r="B94" s="43" t="s">
        <v>37</v>
      </c>
      <c r="C94" s="81">
        <v>410</v>
      </c>
      <c r="D94" s="79">
        <v>15.2</v>
      </c>
      <c r="E94" s="79">
        <v>15.2</v>
      </c>
      <c r="F94" s="75">
        <f t="shared" ref="F94:F114" si="14">C94*D94</f>
        <v>6232</v>
      </c>
      <c r="G94" s="75"/>
      <c r="H94" s="75">
        <f t="shared" ref="H94:H114" si="15">SUM(F94:G94)</f>
        <v>6232</v>
      </c>
    </row>
    <row r="95" spans="1:8" ht="27.95" customHeight="1" x14ac:dyDescent="0.25">
      <c r="A95" s="30">
        <f>A77+1</f>
        <v>70</v>
      </c>
      <c r="B95" s="36" t="s">
        <v>175</v>
      </c>
      <c r="C95" s="81">
        <f>269.11*1.04</f>
        <v>279.87440000000004</v>
      </c>
      <c r="D95" s="79">
        <v>15.2</v>
      </c>
      <c r="E95" s="79">
        <v>15.2</v>
      </c>
      <c r="F95" s="75">
        <f t="shared" si="14"/>
        <v>4254.0908800000007</v>
      </c>
      <c r="G95" s="75">
        <v>1037.22</v>
      </c>
      <c r="H95" s="75">
        <f t="shared" si="15"/>
        <v>5291.3108800000009</v>
      </c>
    </row>
    <row r="96" spans="1:8" ht="27.95" customHeight="1" x14ac:dyDescent="0.25">
      <c r="A96" s="30">
        <f>A95+1</f>
        <v>71</v>
      </c>
      <c r="B96" s="36" t="s">
        <v>177</v>
      </c>
      <c r="C96" s="81">
        <f t="shared" ref="C96:C103" si="16">269.11*1.04</f>
        <v>279.87440000000004</v>
      </c>
      <c r="D96" s="79">
        <v>15.2</v>
      </c>
      <c r="E96" s="79">
        <v>15.2</v>
      </c>
      <c r="F96" s="75">
        <f t="shared" si="14"/>
        <v>4254.0908800000007</v>
      </c>
      <c r="G96" s="75">
        <v>1210.0899999999999</v>
      </c>
      <c r="H96" s="75">
        <f t="shared" si="15"/>
        <v>5464.1808800000008</v>
      </c>
    </row>
    <row r="97" spans="1:8" ht="27.95" customHeight="1" x14ac:dyDescent="0.25">
      <c r="A97" s="30">
        <f t="shared" ref="A97:A151" si="17">A96+1</f>
        <v>72</v>
      </c>
      <c r="B97" s="36" t="s">
        <v>179</v>
      </c>
      <c r="C97" s="81">
        <f t="shared" si="16"/>
        <v>279.87440000000004</v>
      </c>
      <c r="D97" s="79">
        <v>15.2</v>
      </c>
      <c r="E97" s="79">
        <v>15.2</v>
      </c>
      <c r="F97" s="75">
        <f t="shared" si="14"/>
        <v>4254.0908800000007</v>
      </c>
      <c r="G97" s="75">
        <v>864.35</v>
      </c>
      <c r="H97" s="75">
        <f t="shared" si="15"/>
        <v>5118.440880000001</v>
      </c>
    </row>
    <row r="98" spans="1:8" ht="27.95" customHeight="1" x14ac:dyDescent="0.25">
      <c r="A98" s="30">
        <f t="shared" si="17"/>
        <v>73</v>
      </c>
      <c r="B98" s="36" t="s">
        <v>181</v>
      </c>
      <c r="C98" s="81">
        <f t="shared" si="16"/>
        <v>279.87440000000004</v>
      </c>
      <c r="D98" s="79">
        <v>15.2</v>
      </c>
      <c r="E98" s="79">
        <v>15.2</v>
      </c>
      <c r="F98" s="75">
        <f t="shared" si="14"/>
        <v>4254.0908800000007</v>
      </c>
      <c r="G98" s="75"/>
      <c r="H98" s="75">
        <f t="shared" si="15"/>
        <v>4254.0908800000007</v>
      </c>
    </row>
    <row r="99" spans="1:8" ht="27.95" customHeight="1" x14ac:dyDescent="0.25">
      <c r="A99" s="30">
        <f t="shared" si="17"/>
        <v>74</v>
      </c>
      <c r="B99" s="36" t="s">
        <v>183</v>
      </c>
      <c r="C99" s="81">
        <f t="shared" si="16"/>
        <v>279.87440000000004</v>
      </c>
      <c r="D99" s="79">
        <v>15.2</v>
      </c>
      <c r="E99" s="79">
        <v>15.2</v>
      </c>
      <c r="F99" s="75">
        <f t="shared" si="14"/>
        <v>4254.0908800000007</v>
      </c>
      <c r="G99" s="75">
        <v>1037.22</v>
      </c>
      <c r="H99" s="75">
        <f t="shared" si="15"/>
        <v>5291.3108800000009</v>
      </c>
    </row>
    <row r="100" spans="1:8" ht="27.95" customHeight="1" x14ac:dyDescent="0.25">
      <c r="A100" s="30">
        <f t="shared" si="17"/>
        <v>75</v>
      </c>
      <c r="B100" s="36" t="s">
        <v>185</v>
      </c>
      <c r="C100" s="81">
        <f t="shared" si="16"/>
        <v>279.87440000000004</v>
      </c>
      <c r="D100" s="79">
        <v>15.2</v>
      </c>
      <c r="E100" s="79">
        <v>15.2</v>
      </c>
      <c r="F100" s="75">
        <f t="shared" si="14"/>
        <v>4254.0908800000007</v>
      </c>
      <c r="G100" s="75">
        <v>1037.22</v>
      </c>
      <c r="H100" s="75">
        <f t="shared" si="15"/>
        <v>5291.3108800000009</v>
      </c>
    </row>
    <row r="101" spans="1:8" ht="27.95" customHeight="1" x14ac:dyDescent="0.25">
      <c r="A101" s="30">
        <f t="shared" si="17"/>
        <v>76</v>
      </c>
      <c r="B101" s="36" t="s">
        <v>187</v>
      </c>
      <c r="C101" s="81">
        <f t="shared" si="16"/>
        <v>279.87440000000004</v>
      </c>
      <c r="D101" s="79">
        <v>15.2</v>
      </c>
      <c r="E101" s="79">
        <v>15.2</v>
      </c>
      <c r="F101" s="75">
        <f t="shared" si="14"/>
        <v>4254.0908800000007</v>
      </c>
      <c r="G101" s="75">
        <v>691.48</v>
      </c>
      <c r="H101" s="75">
        <f t="shared" si="15"/>
        <v>4945.5708800000011</v>
      </c>
    </row>
    <row r="102" spans="1:8" ht="27.95" customHeight="1" x14ac:dyDescent="0.25">
      <c r="A102" s="30">
        <f t="shared" si="17"/>
        <v>77</v>
      </c>
      <c r="B102" s="36" t="s">
        <v>189</v>
      </c>
      <c r="C102" s="81">
        <f t="shared" si="16"/>
        <v>279.87440000000004</v>
      </c>
      <c r="D102" s="79">
        <v>15.2</v>
      </c>
      <c r="E102" s="79">
        <v>15.2</v>
      </c>
      <c r="F102" s="75">
        <f t="shared" si="14"/>
        <v>4254.0908800000007</v>
      </c>
      <c r="G102" s="75">
        <v>1037.22</v>
      </c>
      <c r="H102" s="75">
        <f t="shared" si="15"/>
        <v>5291.3108800000009</v>
      </c>
    </row>
    <row r="103" spans="1:8" ht="27.95" customHeight="1" x14ac:dyDescent="0.25">
      <c r="A103" s="30">
        <f t="shared" si="17"/>
        <v>78</v>
      </c>
      <c r="B103" s="36" t="s">
        <v>191</v>
      </c>
      <c r="C103" s="81">
        <f t="shared" si="16"/>
        <v>279.87440000000004</v>
      </c>
      <c r="D103" s="79">
        <v>15.2</v>
      </c>
      <c r="E103" s="79">
        <v>15.2</v>
      </c>
      <c r="F103" s="75">
        <f t="shared" si="14"/>
        <v>4254.0908800000007</v>
      </c>
      <c r="G103" s="75">
        <v>864.35</v>
      </c>
      <c r="H103" s="75">
        <f t="shared" si="15"/>
        <v>5118.440880000001</v>
      </c>
    </row>
    <row r="104" spans="1:8" ht="27.95" customHeight="1" x14ac:dyDescent="0.25">
      <c r="A104" s="30">
        <f t="shared" si="17"/>
        <v>79</v>
      </c>
      <c r="B104" s="36" t="s">
        <v>193</v>
      </c>
      <c r="C104" s="81">
        <f>253</f>
        <v>253</v>
      </c>
      <c r="D104" s="79">
        <v>15.2</v>
      </c>
      <c r="E104" s="79">
        <v>15.2</v>
      </c>
      <c r="F104" s="75">
        <f t="shared" si="14"/>
        <v>3845.6</v>
      </c>
      <c r="G104" s="75">
        <v>1037.22</v>
      </c>
      <c r="H104" s="75">
        <f t="shared" si="15"/>
        <v>4882.82</v>
      </c>
    </row>
    <row r="105" spans="1:8" ht="27.95" customHeight="1" x14ac:dyDescent="0.25">
      <c r="A105" s="30">
        <f t="shared" si="17"/>
        <v>80</v>
      </c>
      <c r="B105" s="36" t="s">
        <v>195</v>
      </c>
      <c r="C105" s="81">
        <f>137.01*1.04</f>
        <v>142.49039999999999</v>
      </c>
      <c r="D105" s="79">
        <v>15.2</v>
      </c>
      <c r="E105" s="79">
        <v>15.2</v>
      </c>
      <c r="F105" s="75">
        <f t="shared" si="14"/>
        <v>2165.8540799999996</v>
      </c>
      <c r="G105" s="75">
        <v>1037.22</v>
      </c>
      <c r="H105" s="75">
        <f t="shared" si="15"/>
        <v>3203.0740799999994</v>
      </c>
    </row>
    <row r="106" spans="1:8" ht="27.95" customHeight="1" x14ac:dyDescent="0.25">
      <c r="A106" s="30">
        <f t="shared" si="17"/>
        <v>81</v>
      </c>
      <c r="B106" s="36" t="s">
        <v>197</v>
      </c>
      <c r="C106" s="81">
        <v>253</v>
      </c>
      <c r="D106" s="79">
        <v>15.2</v>
      </c>
      <c r="E106" s="79">
        <v>15.2</v>
      </c>
      <c r="F106" s="75">
        <f t="shared" si="14"/>
        <v>3845.6</v>
      </c>
      <c r="G106" s="75">
        <v>1037.22</v>
      </c>
      <c r="H106" s="75">
        <f t="shared" si="15"/>
        <v>4882.82</v>
      </c>
    </row>
    <row r="107" spans="1:8" ht="27.95" customHeight="1" x14ac:dyDescent="0.25">
      <c r="A107" s="30">
        <f t="shared" si="17"/>
        <v>82</v>
      </c>
      <c r="B107" s="36" t="s">
        <v>199</v>
      </c>
      <c r="C107" s="81">
        <v>253</v>
      </c>
      <c r="D107" s="79">
        <v>15.2</v>
      </c>
      <c r="E107" s="79">
        <v>15.2</v>
      </c>
      <c r="F107" s="75">
        <f t="shared" si="14"/>
        <v>3845.6</v>
      </c>
      <c r="G107" s="75">
        <v>864.35</v>
      </c>
      <c r="H107" s="75">
        <f t="shared" si="15"/>
        <v>4709.95</v>
      </c>
    </row>
    <row r="108" spans="1:8" ht="27.95" customHeight="1" x14ac:dyDescent="0.25">
      <c r="A108" s="30">
        <f t="shared" si="17"/>
        <v>83</v>
      </c>
      <c r="B108" s="36" t="s">
        <v>201</v>
      </c>
      <c r="C108" s="81">
        <v>253</v>
      </c>
      <c r="D108" s="79">
        <v>15.2</v>
      </c>
      <c r="E108" s="79">
        <v>15.2</v>
      </c>
      <c r="F108" s="75">
        <f t="shared" si="14"/>
        <v>3845.6</v>
      </c>
      <c r="G108" s="75">
        <v>691.48</v>
      </c>
      <c r="H108" s="75">
        <f t="shared" si="15"/>
        <v>4537.08</v>
      </c>
    </row>
    <row r="109" spans="1:8" ht="27.95" customHeight="1" x14ac:dyDescent="0.25">
      <c r="A109" s="30">
        <f t="shared" si="17"/>
        <v>84</v>
      </c>
      <c r="B109" s="36" t="s">
        <v>203</v>
      </c>
      <c r="C109" s="81">
        <f>243.27*1.04</f>
        <v>253.00080000000003</v>
      </c>
      <c r="D109" s="79">
        <v>15.2</v>
      </c>
      <c r="E109" s="79">
        <v>15.2</v>
      </c>
      <c r="F109" s="75">
        <f t="shared" si="14"/>
        <v>3845.6121600000001</v>
      </c>
      <c r="G109" s="75">
        <v>864.35</v>
      </c>
      <c r="H109" s="75">
        <f t="shared" si="15"/>
        <v>4709.96216</v>
      </c>
    </row>
    <row r="110" spans="1:8" ht="27.95" customHeight="1" x14ac:dyDescent="0.25">
      <c r="A110" s="30">
        <f t="shared" si="17"/>
        <v>85</v>
      </c>
      <c r="B110" s="36" t="s">
        <v>205</v>
      </c>
      <c r="C110" s="81">
        <v>253</v>
      </c>
      <c r="D110" s="79">
        <v>15.2</v>
      </c>
      <c r="E110" s="79">
        <v>15.2</v>
      </c>
      <c r="F110" s="75">
        <f t="shared" si="14"/>
        <v>3845.6</v>
      </c>
      <c r="G110" s="75">
        <v>864.35</v>
      </c>
      <c r="H110" s="75">
        <f t="shared" si="15"/>
        <v>4709.95</v>
      </c>
    </row>
    <row r="111" spans="1:8" ht="27.95" customHeight="1" x14ac:dyDescent="0.25">
      <c r="A111" s="30">
        <f t="shared" si="17"/>
        <v>86</v>
      </c>
      <c r="B111" s="36" t="s">
        <v>207</v>
      </c>
      <c r="C111" s="81">
        <v>253</v>
      </c>
      <c r="D111" s="79">
        <v>15.2</v>
      </c>
      <c r="E111" s="79">
        <v>15.2</v>
      </c>
      <c r="F111" s="75">
        <f t="shared" si="14"/>
        <v>3845.6</v>
      </c>
      <c r="G111" s="75"/>
      <c r="H111" s="75">
        <f t="shared" si="15"/>
        <v>3845.6</v>
      </c>
    </row>
    <row r="112" spans="1:8" ht="27.95" customHeight="1" x14ac:dyDescent="0.25">
      <c r="A112" s="30">
        <f t="shared" si="17"/>
        <v>87</v>
      </c>
      <c r="B112" s="43" t="s">
        <v>209</v>
      </c>
      <c r="C112" s="81">
        <f>338.66*1.04</f>
        <v>352.20640000000003</v>
      </c>
      <c r="D112" s="79">
        <v>15.2</v>
      </c>
      <c r="E112" s="79">
        <v>15.2</v>
      </c>
      <c r="F112" s="75">
        <f t="shared" si="14"/>
        <v>5353.5372800000005</v>
      </c>
      <c r="G112" s="75"/>
      <c r="H112" s="75">
        <f t="shared" si="15"/>
        <v>5353.5372800000005</v>
      </c>
    </row>
    <row r="113" spans="1:8" ht="27.95" customHeight="1" x14ac:dyDescent="0.25">
      <c r="A113" s="30">
        <f t="shared" si="17"/>
        <v>88</v>
      </c>
      <c r="B113" s="36" t="s">
        <v>211</v>
      </c>
      <c r="C113" s="81">
        <f>244.79*1.04</f>
        <v>254.58160000000001</v>
      </c>
      <c r="D113" s="79">
        <v>15.2</v>
      </c>
      <c r="E113" s="79">
        <v>15.2</v>
      </c>
      <c r="F113" s="75">
        <f t="shared" si="14"/>
        <v>3869.64032</v>
      </c>
      <c r="G113" s="75">
        <v>518.61</v>
      </c>
      <c r="H113" s="75">
        <f t="shared" si="15"/>
        <v>4388.2503200000001</v>
      </c>
    </row>
    <row r="114" spans="1:8" ht="27.95" customHeight="1" x14ac:dyDescent="0.25">
      <c r="A114" s="30">
        <f>A113+1</f>
        <v>89</v>
      </c>
      <c r="B114" s="36" t="s">
        <v>213</v>
      </c>
      <c r="C114" s="81">
        <f>244.79*1.04</f>
        <v>254.58160000000001</v>
      </c>
      <c r="D114" s="79">
        <v>15.2</v>
      </c>
      <c r="E114" s="79">
        <v>15.2</v>
      </c>
      <c r="F114" s="75">
        <f t="shared" si="14"/>
        <v>3869.64032</v>
      </c>
      <c r="G114" s="75">
        <v>691.48</v>
      </c>
      <c r="H114" s="75">
        <f t="shared" si="15"/>
        <v>4561.12032</v>
      </c>
    </row>
    <row r="115" spans="1:8" ht="27.95" customHeight="1" x14ac:dyDescent="0.25">
      <c r="A115" s="30">
        <f>A114+1</f>
        <v>90</v>
      </c>
      <c r="B115" s="43" t="s">
        <v>215</v>
      </c>
      <c r="C115" s="81">
        <f>244.79*1.04</f>
        <v>254.58160000000001</v>
      </c>
      <c r="D115" s="79">
        <v>15.2</v>
      </c>
      <c r="E115" s="79">
        <v>15.2</v>
      </c>
      <c r="F115" s="75">
        <v>3869.64</v>
      </c>
      <c r="G115" s="75"/>
      <c r="H115" s="75">
        <f>SUM(F115+G115)</f>
        <v>3869.64</v>
      </c>
    </row>
    <row r="116" spans="1:8" ht="27.95" customHeight="1" x14ac:dyDescent="0.25">
      <c r="A116" s="30"/>
      <c r="B116" s="99" t="s">
        <v>216</v>
      </c>
      <c r="C116" s="81"/>
      <c r="D116" s="79"/>
      <c r="E116" s="79"/>
      <c r="F116" s="75"/>
      <c r="G116" s="75"/>
      <c r="H116" s="75"/>
    </row>
    <row r="117" spans="1:8" ht="21.75" customHeight="1" x14ac:dyDescent="0.3">
      <c r="A117" s="3">
        <f>A115+1</f>
        <v>91</v>
      </c>
      <c r="B117" s="82" t="s">
        <v>218</v>
      </c>
      <c r="C117" s="81">
        <v>410</v>
      </c>
      <c r="D117" s="79">
        <v>15.2</v>
      </c>
      <c r="E117" s="79">
        <v>15.2</v>
      </c>
      <c r="F117" s="75">
        <f t="shared" ref="F117:F134" si="18">C117*D117</f>
        <v>6232</v>
      </c>
      <c r="G117" s="75"/>
      <c r="H117" s="75">
        <f t="shared" ref="H117:H134" si="19">SUM(F117:G117)</f>
        <v>6232</v>
      </c>
    </row>
    <row r="118" spans="1:8" ht="27.95" customHeight="1" x14ac:dyDescent="0.25">
      <c r="A118" s="30">
        <f>A117+1</f>
        <v>92</v>
      </c>
      <c r="B118" s="36" t="s">
        <v>220</v>
      </c>
      <c r="C118" s="81">
        <f>400.07*1.04</f>
        <v>416.07280000000003</v>
      </c>
      <c r="D118" s="79">
        <v>15.2</v>
      </c>
      <c r="E118" s="79">
        <v>15.2</v>
      </c>
      <c r="F118" s="75">
        <f t="shared" si="18"/>
        <v>6324.30656</v>
      </c>
      <c r="G118" s="75">
        <v>864.35</v>
      </c>
      <c r="H118" s="75">
        <f t="shared" si="19"/>
        <v>7188.6565600000004</v>
      </c>
    </row>
    <row r="119" spans="1:8" ht="27.95" customHeight="1" x14ac:dyDescent="0.25">
      <c r="A119" s="30">
        <f t="shared" si="17"/>
        <v>93</v>
      </c>
      <c r="B119" s="36" t="s">
        <v>222</v>
      </c>
      <c r="C119" s="81">
        <v>300</v>
      </c>
      <c r="D119" s="79">
        <v>15.2</v>
      </c>
      <c r="E119" s="79">
        <v>15.2</v>
      </c>
      <c r="F119" s="75">
        <f t="shared" si="18"/>
        <v>4560</v>
      </c>
      <c r="G119" s="75">
        <v>1037.22</v>
      </c>
      <c r="H119" s="75">
        <f t="shared" si="19"/>
        <v>5597.22</v>
      </c>
    </row>
    <row r="120" spans="1:8" ht="27.95" customHeight="1" x14ac:dyDescent="0.25">
      <c r="A120" s="30">
        <f t="shared" si="17"/>
        <v>94</v>
      </c>
      <c r="B120" s="36" t="s">
        <v>224</v>
      </c>
      <c r="C120" s="81">
        <f>317.58*1.04</f>
        <v>330.28320000000002</v>
      </c>
      <c r="D120" s="79">
        <v>15.2</v>
      </c>
      <c r="E120" s="79">
        <v>15.2</v>
      </c>
      <c r="F120" s="75">
        <f t="shared" si="18"/>
        <v>5020.3046400000003</v>
      </c>
      <c r="G120" s="75">
        <v>864.35</v>
      </c>
      <c r="H120" s="75">
        <f t="shared" si="19"/>
        <v>5884.6546400000007</v>
      </c>
    </row>
    <row r="121" spans="1:8" ht="27.95" customHeight="1" x14ac:dyDescent="0.25">
      <c r="A121" s="30">
        <f t="shared" si="17"/>
        <v>95</v>
      </c>
      <c r="B121" s="36" t="s">
        <v>226</v>
      </c>
      <c r="C121" s="81">
        <v>300</v>
      </c>
      <c r="D121" s="79">
        <v>15.2</v>
      </c>
      <c r="E121" s="79">
        <v>14.2</v>
      </c>
      <c r="F121" s="75">
        <f t="shared" si="18"/>
        <v>4560</v>
      </c>
      <c r="G121" s="75">
        <v>691.48</v>
      </c>
      <c r="H121" s="75">
        <f t="shared" si="19"/>
        <v>5251.48</v>
      </c>
    </row>
    <row r="122" spans="1:8" ht="27.95" customHeight="1" x14ac:dyDescent="0.25">
      <c r="A122" s="30">
        <f t="shared" si="17"/>
        <v>96</v>
      </c>
      <c r="B122" s="36" t="s">
        <v>228</v>
      </c>
      <c r="C122" s="81">
        <v>300</v>
      </c>
      <c r="D122" s="79">
        <v>15.2</v>
      </c>
      <c r="E122" s="79">
        <v>15.2</v>
      </c>
      <c r="F122" s="75">
        <f t="shared" si="18"/>
        <v>4560</v>
      </c>
      <c r="G122" s="75">
        <v>1037.22</v>
      </c>
      <c r="H122" s="75">
        <f t="shared" si="19"/>
        <v>5597.22</v>
      </c>
    </row>
    <row r="123" spans="1:8" ht="27.95" customHeight="1" x14ac:dyDescent="0.25">
      <c r="A123" s="30">
        <f t="shared" si="17"/>
        <v>97</v>
      </c>
      <c r="B123" s="36" t="s">
        <v>230</v>
      </c>
      <c r="C123" s="81">
        <v>300</v>
      </c>
      <c r="D123" s="79">
        <v>15.2</v>
      </c>
      <c r="E123" s="79">
        <v>15.2</v>
      </c>
      <c r="F123" s="75">
        <f t="shared" si="18"/>
        <v>4560</v>
      </c>
      <c r="G123" s="75">
        <v>691.48</v>
      </c>
      <c r="H123" s="75">
        <f t="shared" si="19"/>
        <v>5251.48</v>
      </c>
    </row>
    <row r="124" spans="1:8" ht="27.95" customHeight="1" x14ac:dyDescent="0.25">
      <c r="A124" s="30">
        <f t="shared" si="17"/>
        <v>98</v>
      </c>
      <c r="B124" s="36" t="s">
        <v>232</v>
      </c>
      <c r="C124" s="81">
        <v>300</v>
      </c>
      <c r="D124" s="79">
        <v>15.2</v>
      </c>
      <c r="E124" s="79">
        <v>15.2</v>
      </c>
      <c r="F124" s="75">
        <f t="shared" si="18"/>
        <v>4560</v>
      </c>
      <c r="G124" s="75">
        <v>864.35</v>
      </c>
      <c r="H124" s="75">
        <f t="shared" si="19"/>
        <v>5424.35</v>
      </c>
    </row>
    <row r="125" spans="1:8" ht="27.95" customHeight="1" x14ac:dyDescent="0.25">
      <c r="A125" s="30">
        <f t="shared" si="17"/>
        <v>99</v>
      </c>
      <c r="B125" s="36" t="s">
        <v>234</v>
      </c>
      <c r="C125" s="81">
        <v>300</v>
      </c>
      <c r="D125" s="30">
        <v>15.2</v>
      </c>
      <c r="E125" s="79">
        <v>15.2</v>
      </c>
      <c r="F125" s="75">
        <f t="shared" si="18"/>
        <v>4560</v>
      </c>
      <c r="G125" s="75">
        <v>518.61</v>
      </c>
      <c r="H125" s="75">
        <f t="shared" si="19"/>
        <v>5078.6099999999997</v>
      </c>
    </row>
    <row r="126" spans="1:8" ht="27.95" customHeight="1" x14ac:dyDescent="0.25">
      <c r="A126" s="30">
        <f t="shared" si="17"/>
        <v>100</v>
      </c>
      <c r="B126" s="36" t="s">
        <v>236</v>
      </c>
      <c r="C126" s="81">
        <v>300</v>
      </c>
      <c r="D126" s="79">
        <v>15.2</v>
      </c>
      <c r="E126" s="79">
        <v>15.2</v>
      </c>
      <c r="F126" s="75">
        <f t="shared" si="18"/>
        <v>4560</v>
      </c>
      <c r="G126" s="75">
        <v>518.61</v>
      </c>
      <c r="H126" s="75">
        <f t="shared" si="19"/>
        <v>5078.6099999999997</v>
      </c>
    </row>
    <row r="127" spans="1:8" ht="27.95" customHeight="1" x14ac:dyDescent="0.25">
      <c r="A127" s="30">
        <f t="shared" si="17"/>
        <v>101</v>
      </c>
      <c r="B127" s="36" t="s">
        <v>238</v>
      </c>
      <c r="C127" s="81">
        <v>280</v>
      </c>
      <c r="D127" s="79">
        <v>15.2</v>
      </c>
      <c r="E127" s="79">
        <v>15.2</v>
      </c>
      <c r="F127" s="75">
        <f t="shared" si="18"/>
        <v>4256</v>
      </c>
      <c r="G127" s="75">
        <v>1037.22</v>
      </c>
      <c r="H127" s="75">
        <f t="shared" si="19"/>
        <v>5293.22</v>
      </c>
    </row>
    <row r="128" spans="1:8" ht="27.95" customHeight="1" x14ac:dyDescent="0.25">
      <c r="A128" s="30">
        <f t="shared" si="17"/>
        <v>102</v>
      </c>
      <c r="B128" s="36" t="s">
        <v>240</v>
      </c>
      <c r="C128" s="81">
        <v>280</v>
      </c>
      <c r="D128" s="79">
        <v>15.2</v>
      </c>
      <c r="E128" s="79">
        <v>15.2</v>
      </c>
      <c r="F128" s="75">
        <f t="shared" si="18"/>
        <v>4256</v>
      </c>
      <c r="G128" s="75">
        <v>864.35</v>
      </c>
      <c r="H128" s="75">
        <f t="shared" si="19"/>
        <v>5120.3500000000004</v>
      </c>
    </row>
    <row r="129" spans="1:8" ht="27.95" customHeight="1" x14ac:dyDescent="0.25">
      <c r="A129" s="30">
        <f t="shared" si="17"/>
        <v>103</v>
      </c>
      <c r="B129" s="36" t="s">
        <v>242</v>
      </c>
      <c r="C129" s="81">
        <f>280</f>
        <v>280</v>
      </c>
      <c r="D129" s="79">
        <v>15.2</v>
      </c>
      <c r="E129" s="79">
        <v>15.2</v>
      </c>
      <c r="F129" s="75">
        <f t="shared" si="18"/>
        <v>4256</v>
      </c>
      <c r="G129" s="75">
        <v>1037.22</v>
      </c>
      <c r="H129" s="75">
        <f t="shared" si="19"/>
        <v>5293.22</v>
      </c>
    </row>
    <row r="130" spans="1:8" ht="27.95" customHeight="1" x14ac:dyDescent="0.25">
      <c r="A130" s="30">
        <f t="shared" si="17"/>
        <v>104</v>
      </c>
      <c r="B130" s="36" t="s">
        <v>244</v>
      </c>
      <c r="C130" s="81">
        <v>280</v>
      </c>
      <c r="D130" s="79">
        <v>15.2</v>
      </c>
      <c r="E130" s="79">
        <v>15.2</v>
      </c>
      <c r="F130" s="75">
        <f t="shared" si="18"/>
        <v>4256</v>
      </c>
      <c r="G130" s="75">
        <v>1037.22</v>
      </c>
      <c r="H130" s="75">
        <f t="shared" si="19"/>
        <v>5293.22</v>
      </c>
    </row>
    <row r="131" spans="1:8" ht="27.95" customHeight="1" x14ac:dyDescent="0.25">
      <c r="A131" s="30">
        <f t="shared" si="17"/>
        <v>105</v>
      </c>
      <c r="B131" s="36" t="s">
        <v>246</v>
      </c>
      <c r="C131" s="81">
        <f>280</f>
        <v>280</v>
      </c>
      <c r="D131" s="79">
        <v>15.2</v>
      </c>
      <c r="E131" s="79">
        <v>15.2</v>
      </c>
      <c r="F131" s="75">
        <f t="shared" si="18"/>
        <v>4256</v>
      </c>
      <c r="G131" s="75">
        <v>518.61</v>
      </c>
      <c r="H131" s="75">
        <f t="shared" si="19"/>
        <v>4774.6099999999997</v>
      </c>
    </row>
    <row r="132" spans="1:8" ht="27.95" customHeight="1" x14ac:dyDescent="0.25">
      <c r="A132" s="30">
        <f t="shared" si="17"/>
        <v>106</v>
      </c>
      <c r="B132" s="36" t="s">
        <v>248</v>
      </c>
      <c r="C132" s="81">
        <v>280</v>
      </c>
      <c r="D132" s="30">
        <v>15.2</v>
      </c>
      <c r="E132" s="79">
        <v>15.2</v>
      </c>
      <c r="F132" s="75">
        <f t="shared" si="18"/>
        <v>4256</v>
      </c>
      <c r="G132" s="75">
        <v>518.61</v>
      </c>
      <c r="H132" s="75">
        <f t="shared" si="19"/>
        <v>4774.6099999999997</v>
      </c>
    </row>
    <row r="133" spans="1:8" ht="27.95" customHeight="1" x14ac:dyDescent="0.25">
      <c r="A133" s="30">
        <f t="shared" si="17"/>
        <v>107</v>
      </c>
      <c r="B133" s="36" t="s">
        <v>250</v>
      </c>
      <c r="C133" s="81">
        <f>245.93*1.04</f>
        <v>255.7672</v>
      </c>
      <c r="D133" s="79">
        <v>15.2</v>
      </c>
      <c r="E133" s="79">
        <v>15.2</v>
      </c>
      <c r="F133" s="75">
        <f t="shared" si="18"/>
        <v>3887.6614399999999</v>
      </c>
      <c r="G133" s="75">
        <v>691.48</v>
      </c>
      <c r="H133" s="75">
        <f t="shared" si="19"/>
        <v>4579.1414399999994</v>
      </c>
    </row>
    <row r="134" spans="1:8" ht="27.95" customHeight="1" x14ac:dyDescent="0.25">
      <c r="A134" s="30">
        <f t="shared" si="17"/>
        <v>108</v>
      </c>
      <c r="B134" s="36" t="s">
        <v>252</v>
      </c>
      <c r="C134" s="81">
        <v>280</v>
      </c>
      <c r="D134" s="79">
        <v>15.2</v>
      </c>
      <c r="E134" s="79">
        <v>15.2</v>
      </c>
      <c r="F134" s="75">
        <f t="shared" si="18"/>
        <v>4256</v>
      </c>
      <c r="G134" s="75"/>
      <c r="H134" s="75">
        <f t="shared" si="19"/>
        <v>4256</v>
      </c>
    </row>
    <row r="135" spans="1:8" ht="27.95" customHeight="1" x14ac:dyDescent="0.25">
      <c r="A135" s="30">
        <f t="shared" si="17"/>
        <v>109</v>
      </c>
      <c r="B135" s="36" t="s">
        <v>254</v>
      </c>
      <c r="C135" s="81">
        <v>280</v>
      </c>
      <c r="D135" s="79">
        <v>15.2</v>
      </c>
      <c r="E135" s="79">
        <v>15.2</v>
      </c>
      <c r="F135" s="75">
        <v>4256</v>
      </c>
      <c r="G135" s="75">
        <v>1210.0899999999999</v>
      </c>
      <c r="H135" s="75">
        <f>SUM(F135+G135)</f>
        <v>5466.09</v>
      </c>
    </row>
    <row r="136" spans="1:8" ht="27.95" customHeight="1" x14ac:dyDescent="0.25">
      <c r="A136" s="30">
        <f t="shared" si="17"/>
        <v>110</v>
      </c>
      <c r="B136" s="43" t="s">
        <v>256</v>
      </c>
      <c r="C136" s="81">
        <v>280</v>
      </c>
      <c r="D136" s="79">
        <v>15.2</v>
      </c>
      <c r="E136" s="79">
        <v>11.2</v>
      </c>
      <c r="F136" s="75">
        <f>C136*D136</f>
        <v>4256</v>
      </c>
      <c r="G136" s="75">
        <v>1037.22</v>
      </c>
      <c r="H136" s="75">
        <f>SUM(F136:G136)</f>
        <v>5293.22</v>
      </c>
    </row>
    <row r="137" spans="1:8" ht="27.95" customHeight="1" x14ac:dyDescent="0.25">
      <c r="A137" s="30">
        <f t="shared" si="17"/>
        <v>111</v>
      </c>
      <c r="B137" s="36" t="s">
        <v>259</v>
      </c>
      <c r="C137" s="81">
        <v>280</v>
      </c>
      <c r="D137" s="79">
        <v>15.2</v>
      </c>
      <c r="E137" s="79">
        <v>15.2</v>
      </c>
      <c r="F137" s="75">
        <f>C137*D137</f>
        <v>4256</v>
      </c>
      <c r="G137" s="75">
        <v>518.61</v>
      </c>
      <c r="H137" s="75">
        <f>SUM(F137:G137)</f>
        <v>4774.6099999999997</v>
      </c>
    </row>
    <row r="138" spans="1:8" ht="27.95" customHeight="1" x14ac:dyDescent="0.25">
      <c r="A138" s="30">
        <f t="shared" si="17"/>
        <v>112</v>
      </c>
      <c r="B138" s="36" t="s">
        <v>261</v>
      </c>
      <c r="C138" s="81">
        <v>280</v>
      </c>
      <c r="D138" s="79">
        <v>15.2</v>
      </c>
      <c r="E138" s="79">
        <v>15.2</v>
      </c>
      <c r="F138" s="75">
        <f>C138*D138</f>
        <v>4256</v>
      </c>
      <c r="G138" s="75">
        <v>864.35</v>
      </c>
      <c r="H138" s="75">
        <f>SUM(F138:G138)</f>
        <v>5120.3500000000004</v>
      </c>
    </row>
    <row r="139" spans="1:8" ht="27.95" customHeight="1" x14ac:dyDescent="0.25">
      <c r="A139" s="30">
        <f t="shared" si="17"/>
        <v>113</v>
      </c>
      <c r="B139" s="36" t="s">
        <v>320</v>
      </c>
      <c r="C139" s="81">
        <f>252*1.04</f>
        <v>262.08</v>
      </c>
      <c r="D139" s="79">
        <v>15.2</v>
      </c>
      <c r="E139" s="79">
        <v>15.2</v>
      </c>
      <c r="F139" s="75">
        <f>C139*E139</f>
        <v>3983.6159999999995</v>
      </c>
      <c r="G139" s="75"/>
      <c r="H139" s="75">
        <f>SUM(F139:G139)</f>
        <v>3983.6159999999995</v>
      </c>
    </row>
    <row r="140" spans="1:8" ht="27.95" customHeight="1" x14ac:dyDescent="0.25">
      <c r="A140" s="30"/>
      <c r="B140" s="101" t="s">
        <v>262</v>
      </c>
      <c r="C140" s="81"/>
      <c r="D140" s="79"/>
      <c r="E140" s="79"/>
      <c r="F140" s="75"/>
      <c r="G140" s="75"/>
      <c r="H140" s="75"/>
    </row>
    <row r="141" spans="1:8" ht="27" customHeight="1" x14ac:dyDescent="0.25">
      <c r="A141" s="30">
        <f>A139+1</f>
        <v>114</v>
      </c>
      <c r="B141" s="36" t="s">
        <v>264</v>
      </c>
      <c r="C141" s="81">
        <v>410</v>
      </c>
      <c r="D141" s="79">
        <v>15.2</v>
      </c>
      <c r="E141" s="79">
        <v>15.2</v>
      </c>
      <c r="F141" s="75">
        <f t="shared" ref="F141:F151" si="20">C141*D141</f>
        <v>6232</v>
      </c>
      <c r="G141" s="75">
        <v>691.84</v>
      </c>
      <c r="H141" s="75">
        <f t="shared" ref="H141:H151" si="21">SUM(F141:G141)</f>
        <v>6923.84</v>
      </c>
    </row>
    <row r="142" spans="1:8" ht="27.95" customHeight="1" x14ac:dyDescent="0.25">
      <c r="A142" s="30">
        <f t="shared" si="17"/>
        <v>115</v>
      </c>
      <c r="B142" s="36" t="s">
        <v>266</v>
      </c>
      <c r="C142" s="81">
        <f>317.58*1.04</f>
        <v>330.28320000000002</v>
      </c>
      <c r="D142" s="79">
        <v>15.2</v>
      </c>
      <c r="E142" s="79">
        <v>15.2</v>
      </c>
      <c r="F142" s="75">
        <f t="shared" si="20"/>
        <v>5020.3046400000003</v>
      </c>
      <c r="G142" s="75">
        <v>864.35</v>
      </c>
      <c r="H142" s="75">
        <f t="shared" si="21"/>
        <v>5884.6546400000007</v>
      </c>
    </row>
    <row r="143" spans="1:8" ht="27.95" customHeight="1" x14ac:dyDescent="0.25">
      <c r="A143" s="30">
        <f t="shared" si="17"/>
        <v>116</v>
      </c>
      <c r="B143" s="43" t="s">
        <v>257</v>
      </c>
      <c r="C143" s="81">
        <f>251.87*1.04</f>
        <v>261.94479999999999</v>
      </c>
      <c r="D143" s="79">
        <v>15.2</v>
      </c>
      <c r="E143" s="79">
        <v>15.2</v>
      </c>
      <c r="F143" s="75">
        <f t="shared" si="20"/>
        <v>3981.5609599999998</v>
      </c>
      <c r="G143" s="75"/>
      <c r="H143" s="75">
        <f t="shared" si="21"/>
        <v>3981.5609599999998</v>
      </c>
    </row>
    <row r="144" spans="1:8" ht="27.95" customHeight="1" x14ac:dyDescent="0.25">
      <c r="A144" s="30">
        <f t="shared" si="17"/>
        <v>117</v>
      </c>
      <c r="B144" s="36" t="s">
        <v>268</v>
      </c>
      <c r="C144" s="81">
        <f>335.13*1.04</f>
        <v>348.53520000000003</v>
      </c>
      <c r="D144" s="79">
        <v>15.2</v>
      </c>
      <c r="E144" s="79">
        <v>15.2</v>
      </c>
      <c r="F144" s="75">
        <f t="shared" si="20"/>
        <v>5297.7350400000005</v>
      </c>
      <c r="G144" s="75">
        <v>1037.22</v>
      </c>
      <c r="H144" s="75">
        <f t="shared" si="21"/>
        <v>6334.9550400000007</v>
      </c>
    </row>
    <row r="145" spans="1:10" ht="27.95" customHeight="1" x14ac:dyDescent="0.25">
      <c r="A145" s="30">
        <f t="shared" si="17"/>
        <v>118</v>
      </c>
      <c r="B145" s="36" t="s">
        <v>270</v>
      </c>
      <c r="C145" s="81">
        <f>335.13*1.04</f>
        <v>348.53520000000003</v>
      </c>
      <c r="D145" s="79">
        <v>15.2</v>
      </c>
      <c r="E145" s="79">
        <v>15.2</v>
      </c>
      <c r="F145" s="75">
        <f t="shared" si="20"/>
        <v>5297.7350400000005</v>
      </c>
      <c r="G145" s="75">
        <v>518.61</v>
      </c>
      <c r="H145" s="75">
        <f t="shared" si="21"/>
        <v>5816.3450400000002</v>
      </c>
    </row>
    <row r="146" spans="1:10" ht="27.95" customHeight="1" x14ac:dyDescent="0.25">
      <c r="A146" s="30">
        <f t="shared" si="17"/>
        <v>119</v>
      </c>
      <c r="B146" s="43" t="s">
        <v>272</v>
      </c>
      <c r="C146" s="81">
        <f>335.13*1.04</f>
        <v>348.53520000000003</v>
      </c>
      <c r="D146" s="67">
        <v>15.2</v>
      </c>
      <c r="E146" s="79">
        <v>15.2</v>
      </c>
      <c r="F146" s="75">
        <f t="shared" si="20"/>
        <v>5297.7350400000005</v>
      </c>
      <c r="G146" s="75">
        <v>518.61</v>
      </c>
      <c r="H146" s="75">
        <f t="shared" si="21"/>
        <v>5816.3450400000002</v>
      </c>
    </row>
    <row r="147" spans="1:10" ht="27.95" customHeight="1" x14ac:dyDescent="0.25">
      <c r="A147" s="30">
        <f t="shared" si="17"/>
        <v>120</v>
      </c>
      <c r="B147" s="43" t="s">
        <v>274</v>
      </c>
      <c r="C147" s="81">
        <f>301.93*1.04</f>
        <v>314.00720000000001</v>
      </c>
      <c r="D147" s="67">
        <v>15.2</v>
      </c>
      <c r="E147" s="79">
        <v>15.2</v>
      </c>
      <c r="F147" s="75">
        <f t="shared" si="20"/>
        <v>4772.9094400000004</v>
      </c>
      <c r="G147" s="75"/>
      <c r="H147" s="75">
        <f t="shared" si="21"/>
        <v>4772.9094400000004</v>
      </c>
    </row>
    <row r="148" spans="1:10" ht="27.95" customHeight="1" x14ac:dyDescent="0.25">
      <c r="A148" s="30">
        <f t="shared" si="17"/>
        <v>121</v>
      </c>
      <c r="B148" s="36" t="s">
        <v>276</v>
      </c>
      <c r="C148" s="81">
        <f>261.98*1.04</f>
        <v>272.45920000000001</v>
      </c>
      <c r="D148" s="79">
        <v>15.2</v>
      </c>
      <c r="E148" s="79">
        <v>15.2</v>
      </c>
      <c r="F148" s="75">
        <f t="shared" si="20"/>
        <v>4141.3798399999996</v>
      </c>
      <c r="G148" s="75">
        <v>1037.22</v>
      </c>
      <c r="H148" s="75">
        <f t="shared" si="21"/>
        <v>5178.5998399999999</v>
      </c>
    </row>
    <row r="149" spans="1:10" ht="27.95" customHeight="1" x14ac:dyDescent="0.25">
      <c r="A149" s="30">
        <f t="shared" si="17"/>
        <v>122</v>
      </c>
      <c r="B149" s="43" t="s">
        <v>278</v>
      </c>
      <c r="C149" s="81">
        <f>261.98*1.04</f>
        <v>272.45920000000001</v>
      </c>
      <c r="D149" s="79">
        <v>15.2</v>
      </c>
      <c r="E149" s="79">
        <v>15.2</v>
      </c>
      <c r="F149" s="66">
        <f t="shared" si="20"/>
        <v>4141.3798399999996</v>
      </c>
      <c r="G149" s="66">
        <v>691.48</v>
      </c>
      <c r="H149" s="75">
        <f t="shared" si="21"/>
        <v>4832.8598399999992</v>
      </c>
    </row>
    <row r="150" spans="1:10" ht="27.95" customHeight="1" x14ac:dyDescent="0.25">
      <c r="A150" s="30">
        <f t="shared" si="17"/>
        <v>123</v>
      </c>
      <c r="B150" s="43" t="s">
        <v>322</v>
      </c>
      <c r="C150" s="81">
        <v>237.12</v>
      </c>
      <c r="D150" s="79">
        <v>15.2</v>
      </c>
      <c r="E150" s="79">
        <v>15.2</v>
      </c>
      <c r="F150" s="66">
        <f t="shared" si="20"/>
        <v>3604.2239999999997</v>
      </c>
      <c r="G150" s="66"/>
      <c r="H150" s="75">
        <f t="shared" si="21"/>
        <v>3604.2239999999997</v>
      </c>
    </row>
    <row r="151" spans="1:10" ht="27.95" customHeight="1" x14ac:dyDescent="0.25">
      <c r="A151" s="30">
        <f t="shared" si="17"/>
        <v>124</v>
      </c>
      <c r="B151" s="43" t="s">
        <v>323</v>
      </c>
      <c r="C151" s="81">
        <v>314.08</v>
      </c>
      <c r="D151" s="79">
        <v>15.2</v>
      </c>
      <c r="E151" s="79">
        <v>15.2</v>
      </c>
      <c r="F151" s="66">
        <f t="shared" si="20"/>
        <v>4774.0159999999996</v>
      </c>
      <c r="G151" s="66"/>
      <c r="H151" s="75">
        <f t="shared" si="21"/>
        <v>4774.0159999999996</v>
      </c>
    </row>
    <row r="152" spans="1:10" ht="27.95" customHeight="1" x14ac:dyDescent="0.25">
      <c r="A152" s="30"/>
      <c r="B152" s="99" t="s">
        <v>279</v>
      </c>
      <c r="C152" s="81"/>
      <c r="D152" s="79"/>
      <c r="E152" s="79"/>
      <c r="F152" s="75"/>
      <c r="G152" s="75"/>
      <c r="H152" s="75"/>
    </row>
    <row r="153" spans="1:10" ht="27.95" customHeight="1" x14ac:dyDescent="0.25">
      <c r="A153" s="30">
        <f>A151+1</f>
        <v>125</v>
      </c>
      <c r="B153" s="48" t="s">
        <v>285</v>
      </c>
      <c r="C153" s="81">
        <f>400*1.04</f>
        <v>416</v>
      </c>
      <c r="D153" s="30">
        <v>15.2</v>
      </c>
      <c r="E153" s="79">
        <v>15.2</v>
      </c>
      <c r="F153" s="75">
        <f>C153*D153</f>
        <v>6323.2</v>
      </c>
      <c r="G153" s="75"/>
      <c r="H153" s="75">
        <f>SUM(F153:G153)</f>
        <v>6323.2</v>
      </c>
    </row>
    <row r="154" spans="1:10" ht="27.95" customHeight="1" x14ac:dyDescent="0.25">
      <c r="A154" s="30">
        <v>126</v>
      </c>
      <c r="B154" s="36" t="s">
        <v>281</v>
      </c>
      <c r="C154" s="81">
        <v>410</v>
      </c>
      <c r="D154" s="79">
        <v>15.2</v>
      </c>
      <c r="E154" s="79">
        <v>15.2</v>
      </c>
      <c r="F154" s="75">
        <f>C154*D154</f>
        <v>6232</v>
      </c>
      <c r="G154" s="75"/>
      <c r="H154" s="75">
        <f>SUM(F154:G154)</f>
        <v>6232</v>
      </c>
    </row>
    <row r="155" spans="1:10" ht="27.95" customHeight="1" x14ac:dyDescent="0.25">
      <c r="A155" s="30">
        <f>A154+1</f>
        <v>127</v>
      </c>
      <c r="B155" s="36" t="s">
        <v>64</v>
      </c>
      <c r="C155" s="81">
        <f>400*1.04</f>
        <v>416</v>
      </c>
      <c r="D155" s="79">
        <v>15.2</v>
      </c>
      <c r="E155" s="79">
        <v>15.2</v>
      </c>
      <c r="F155" s="75">
        <f>C155*D155</f>
        <v>6323.2</v>
      </c>
      <c r="G155" s="75">
        <v>1037.22</v>
      </c>
      <c r="H155" s="75">
        <f>SUM(F155:G155)</f>
        <v>7360.42</v>
      </c>
      <c r="I155" s="46"/>
      <c r="J155" s="47"/>
    </row>
    <row r="156" spans="1:10" ht="27.95" customHeight="1" x14ac:dyDescent="0.25">
      <c r="A156" s="30">
        <f>A155+1</f>
        <v>128</v>
      </c>
      <c r="B156" s="36" t="s">
        <v>82</v>
      </c>
      <c r="C156" s="81">
        <f>400.07*1.04</f>
        <v>416.07280000000003</v>
      </c>
      <c r="D156" s="79">
        <v>15.2</v>
      </c>
      <c r="E156" s="79">
        <v>15.2</v>
      </c>
      <c r="F156" s="83">
        <f>C156*D156</f>
        <v>6324.30656</v>
      </c>
      <c r="G156" s="83">
        <v>864.35</v>
      </c>
      <c r="H156" s="75">
        <f>SUM(F156:G156)</f>
        <v>7188.6565600000004</v>
      </c>
    </row>
    <row r="157" spans="1:10" ht="27.95" customHeight="1" x14ac:dyDescent="0.25">
      <c r="A157" s="30"/>
      <c r="B157" s="99" t="s">
        <v>286</v>
      </c>
      <c r="C157" s="81"/>
      <c r="D157" s="79"/>
      <c r="E157" s="79"/>
      <c r="F157" s="75"/>
      <c r="G157" s="75"/>
      <c r="H157" s="75"/>
    </row>
    <row r="158" spans="1:10" ht="27.95" customHeight="1" x14ac:dyDescent="0.25">
      <c r="A158" s="30">
        <f>A156+1</f>
        <v>129</v>
      </c>
      <c r="B158" s="36" t="s">
        <v>288</v>
      </c>
      <c r="C158" s="81">
        <f>383.88*1.04</f>
        <v>399.23520000000002</v>
      </c>
      <c r="D158" s="79">
        <v>15.2</v>
      </c>
      <c r="E158" s="79">
        <v>15.2</v>
      </c>
      <c r="F158" s="75">
        <f>C158*D158</f>
        <v>6068.3750399999999</v>
      </c>
      <c r="G158" s="75">
        <v>864.35</v>
      </c>
      <c r="H158" s="75">
        <f>SUM(F158:G158)</f>
        <v>6932.7250400000003</v>
      </c>
    </row>
    <row r="159" spans="1:10" ht="27.95" customHeight="1" x14ac:dyDescent="0.25">
      <c r="A159" s="30">
        <f>A158+1</f>
        <v>130</v>
      </c>
      <c r="B159" s="36" t="s">
        <v>290</v>
      </c>
      <c r="C159" s="81">
        <f>263.16*1.04</f>
        <v>273.68640000000005</v>
      </c>
      <c r="D159" s="79">
        <v>15.2</v>
      </c>
      <c r="E159" s="79">
        <v>15.2</v>
      </c>
      <c r="F159" s="75">
        <f>C159*D159</f>
        <v>4160.0332800000006</v>
      </c>
      <c r="G159" s="75"/>
      <c r="H159" s="75">
        <f>SUM(F159:G159)</f>
        <v>4160.0332800000006</v>
      </c>
    </row>
    <row r="160" spans="1:10" ht="27.95" customHeight="1" x14ac:dyDescent="0.25">
      <c r="A160" s="30">
        <f>A159+1</f>
        <v>131</v>
      </c>
      <c r="B160" s="43" t="s">
        <v>292</v>
      </c>
      <c r="C160" s="81">
        <f>174.49*1.04</f>
        <v>181.46960000000001</v>
      </c>
      <c r="D160" s="79">
        <v>15.2</v>
      </c>
      <c r="E160" s="79">
        <v>15.2</v>
      </c>
      <c r="F160" s="75">
        <f>C160*D160</f>
        <v>2758.3379199999999</v>
      </c>
      <c r="G160" s="75"/>
      <c r="H160" s="75">
        <f>SUM(F160:G160)</f>
        <v>2758.3379199999999</v>
      </c>
    </row>
    <row r="161" spans="1:18" ht="27.95" customHeight="1" x14ac:dyDescent="0.25">
      <c r="A161" s="30"/>
      <c r="B161" s="100" t="s">
        <v>293</v>
      </c>
      <c r="C161" s="81"/>
      <c r="D161" s="79"/>
      <c r="E161" s="79"/>
      <c r="F161" s="75"/>
      <c r="G161" s="75"/>
      <c r="H161" s="75"/>
    </row>
    <row r="162" spans="1:18" ht="27.95" customHeight="1" x14ac:dyDescent="0.25">
      <c r="A162" s="30">
        <f>A160+1</f>
        <v>132</v>
      </c>
      <c r="B162" s="43" t="s">
        <v>295</v>
      </c>
      <c r="C162" s="81">
        <v>388</v>
      </c>
      <c r="D162" s="79">
        <v>15.2</v>
      </c>
      <c r="E162" s="79">
        <v>15.2</v>
      </c>
      <c r="F162" s="75">
        <f>C162*D162</f>
        <v>5897.5999999999995</v>
      </c>
      <c r="G162" s="75"/>
      <c r="H162" s="75">
        <f>SUM(F162:G162)</f>
        <v>5897.5999999999995</v>
      </c>
    </row>
    <row r="163" spans="1:18" ht="27.95" customHeight="1" x14ac:dyDescent="0.25">
      <c r="A163" s="30"/>
      <c r="B163" s="100" t="s">
        <v>296</v>
      </c>
      <c r="C163" s="81"/>
      <c r="D163" s="79"/>
      <c r="E163" s="79"/>
      <c r="F163" s="75"/>
      <c r="G163" s="75"/>
      <c r="H163" s="75"/>
    </row>
    <row r="164" spans="1:18" ht="27.95" customHeight="1" x14ac:dyDescent="0.25">
      <c r="A164" s="30">
        <f>A162+1</f>
        <v>133</v>
      </c>
      <c r="B164" s="43" t="s">
        <v>297</v>
      </c>
      <c r="C164" s="81">
        <v>388</v>
      </c>
      <c r="D164" s="79">
        <v>15.2</v>
      </c>
      <c r="E164" s="79">
        <v>15.2</v>
      </c>
      <c r="F164" s="75">
        <f>C164*D164</f>
        <v>5897.5999999999995</v>
      </c>
      <c r="G164" s="75"/>
      <c r="H164" s="75">
        <f>SUM(F164:G164)</f>
        <v>5897.5999999999995</v>
      </c>
    </row>
    <row r="165" spans="1:18" ht="21.75" customHeight="1" x14ac:dyDescent="0.3">
      <c r="A165" s="65"/>
      <c r="B165" s="102" t="s">
        <v>313</v>
      </c>
      <c r="C165" s="81"/>
      <c r="D165" s="79"/>
      <c r="E165" s="79"/>
      <c r="F165" s="75"/>
      <c r="G165" s="75"/>
      <c r="H165" s="75"/>
    </row>
    <row r="166" spans="1:18" ht="21.75" customHeight="1" x14ac:dyDescent="0.3">
      <c r="A166" s="65">
        <f>A164+1</f>
        <v>134</v>
      </c>
      <c r="B166" s="1" t="s">
        <v>315</v>
      </c>
      <c r="C166" s="81">
        <v>410</v>
      </c>
      <c r="D166" s="79">
        <v>15.2</v>
      </c>
      <c r="E166" s="79">
        <v>15.2</v>
      </c>
      <c r="F166" s="75">
        <f>C166*E166</f>
        <v>6232</v>
      </c>
      <c r="G166" s="75"/>
      <c r="H166" s="75">
        <f>SUM(F166:G166)</f>
        <v>6232</v>
      </c>
    </row>
    <row r="167" spans="1:18" ht="27.95" customHeight="1" x14ac:dyDescent="0.25">
      <c r="A167" s="22"/>
      <c r="B167" s="1"/>
      <c r="C167" s="66"/>
      <c r="D167" s="67"/>
    </row>
    <row r="168" spans="1:18" ht="27.95" customHeight="1" x14ac:dyDescent="0.25">
      <c r="A168" s="30"/>
      <c r="B168" s="1"/>
      <c r="C168" s="81"/>
      <c r="D168" s="67"/>
      <c r="E168" s="67"/>
      <c r="F168" s="66" t="s">
        <v>0</v>
      </c>
      <c r="G168" s="66"/>
      <c r="H168" s="75"/>
      <c r="I168" s="83"/>
      <c r="J168" s="75"/>
      <c r="K168" s="75"/>
      <c r="L168" s="75"/>
      <c r="M168" s="75"/>
      <c r="N168" s="75"/>
      <c r="O168" s="75"/>
      <c r="P168" s="46"/>
      <c r="Q168" s="46"/>
      <c r="R168" s="86"/>
    </row>
    <row r="169" spans="1:18" ht="17.25" customHeight="1" x14ac:dyDescent="0.25">
      <c r="A169" s="75"/>
      <c r="B169" s="75"/>
      <c r="C169" s="75"/>
      <c r="D169" s="46"/>
      <c r="E169" s="86" t="s">
        <v>0</v>
      </c>
    </row>
    <row r="170" spans="1:18" ht="18" customHeight="1" x14ac:dyDescent="0.25">
      <c r="A170" s="89"/>
      <c r="B170" s="89"/>
      <c r="C170" s="89"/>
      <c r="D170" s="90"/>
      <c r="E170" s="90"/>
    </row>
    <row r="171" spans="1:18" ht="17.25" x14ac:dyDescent="0.25">
      <c r="A171" s="48"/>
      <c r="B171" s="48"/>
      <c r="C171" s="48"/>
      <c r="D171" s="48"/>
      <c r="E171" s="72"/>
    </row>
    <row r="172" spans="1:18" ht="17.25" x14ac:dyDescent="0.25">
      <c r="A172" s="48"/>
      <c r="B172" s="48"/>
      <c r="C172" s="48"/>
      <c r="D172" s="48"/>
      <c r="E172" s="48"/>
    </row>
    <row r="173" spans="1:18" ht="17.25" x14ac:dyDescent="0.25">
      <c r="A173" s="48"/>
      <c r="B173" s="48"/>
      <c r="C173" s="48"/>
      <c r="D173" s="48"/>
      <c r="E173" s="48"/>
    </row>
    <row r="174" spans="1:18" ht="17.25" x14ac:dyDescent="0.3">
      <c r="A174" s="39"/>
      <c r="B174" s="39"/>
      <c r="C174" s="39"/>
      <c r="D174" s="39"/>
      <c r="E174" s="39"/>
    </row>
    <row r="175" spans="1:18" x14ac:dyDescent="0.25">
      <c r="B175" s="1"/>
    </row>
    <row r="176" spans="1:18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6" spans="6:17" x14ac:dyDescent="0.25">
      <c r="F196" s="1" t="s">
        <v>0</v>
      </c>
    </row>
    <row r="197" spans="6:17" x14ac:dyDescent="0.25">
      <c r="Q197" s="1" t="s">
        <v>0</v>
      </c>
    </row>
    <row r="201" spans="6:17" x14ac:dyDescent="0.25">
      <c r="P201" s="1" t="s">
        <v>0</v>
      </c>
    </row>
    <row r="212" spans="2:2" x14ac:dyDescent="0.25">
      <c r="B212" s="2" t="s">
        <v>0</v>
      </c>
    </row>
  </sheetData>
  <sheetProtection algorithmName="SHA-512" hashValue="7s3q9OBDAD/UfWnutsMGNIE8u0l+LUwyg5e7LbrFnPqi8OcFQVgKLzrwny/bXXwpqx5wMlolMurBCSKnuzq43Q==" saltValue="jJVGqMQWHYs5hFF2kKN/LQ==" spinCount="100000" sheet="1" objects="1" scenarios="1"/>
  <mergeCells count="10">
    <mergeCell ref="C2:P2"/>
    <mergeCell ref="C6:F6"/>
    <mergeCell ref="H7:H9"/>
    <mergeCell ref="A7:A9"/>
    <mergeCell ref="B7:B9"/>
    <mergeCell ref="C7:C9"/>
    <mergeCell ref="D7:D9"/>
    <mergeCell ref="E7:E9"/>
    <mergeCell ref="F7:F9"/>
    <mergeCell ref="G7:G8"/>
  </mergeCells>
  <pageMargins left="0.70866141732283461" right="0.70866141732283461" top="0.74803149606299213" bottom="0.74803149606299213" header="0.31496062992125984" footer="0.31496062992125984"/>
  <pageSetup paperSize="129" scale="50" fitToHeight="0" orientation="landscape" r:id="rId1"/>
  <ignoredErrors>
    <ignoredError sqref="H135" 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C689E-48A5-4572-940E-AAB5D00513F3}">
  <sheetPr>
    <pageSetUpPr fitToPage="1"/>
  </sheetPr>
  <dimension ref="A1:R212"/>
  <sheetViews>
    <sheetView workbookViewId="0">
      <selection activeCell="J14" sqref="J14"/>
    </sheetView>
  </sheetViews>
  <sheetFormatPr baseColWidth="10" defaultColWidth="12.7109375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3.28515625" style="1" customWidth="1"/>
    <col min="5" max="5" width="9.5703125" style="1" customWidth="1"/>
    <col min="6" max="7" width="14.85546875" style="1" customWidth="1"/>
    <col min="8" max="8" width="15.5703125" style="1" customWidth="1"/>
    <col min="9" max="9" width="11.7109375" style="1" customWidth="1"/>
    <col min="10" max="10" width="13.7109375" style="1" customWidth="1"/>
    <col min="11" max="11" width="11.7109375" style="1" customWidth="1"/>
    <col min="12" max="12" width="13" style="1" customWidth="1"/>
    <col min="13" max="13" width="12.28515625" style="1" customWidth="1"/>
    <col min="14" max="16" width="12.7109375" style="1" customWidth="1"/>
    <col min="17" max="17" width="13.42578125" style="1" customWidth="1"/>
    <col min="18" max="18" width="14.42578125" style="1" customWidth="1"/>
    <col min="19" max="19" width="17.28515625" style="1" customWidth="1"/>
    <col min="20" max="20" width="27" style="1" customWidth="1"/>
    <col min="21" max="16384" width="12.7109375" style="1"/>
  </cols>
  <sheetData>
    <row r="1" spans="1:18" x14ac:dyDescent="0.25">
      <c r="B1" s="2" t="s">
        <v>0</v>
      </c>
      <c r="J1" s="1" t="s">
        <v>0</v>
      </c>
      <c r="Q1" s="1" t="s">
        <v>0</v>
      </c>
    </row>
    <row r="2" spans="1:18" x14ac:dyDescent="0.25">
      <c r="A2" s="3" t="s">
        <v>0</v>
      </c>
      <c r="C2" s="124" t="s">
        <v>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" t="s">
        <v>0</v>
      </c>
    </row>
    <row r="3" spans="1:18" x14ac:dyDescent="0.25">
      <c r="A3" s="4" t="s">
        <v>0</v>
      </c>
      <c r="B3" s="5" t="s">
        <v>0</v>
      </c>
      <c r="C3" s="6"/>
      <c r="D3" s="9"/>
      <c r="E3" s="9"/>
      <c r="F3" s="9"/>
      <c r="G3" s="9"/>
      <c r="H3" s="9"/>
      <c r="I3" s="9"/>
      <c r="J3" s="9"/>
      <c r="K3" s="98"/>
      <c r="L3" s="11" t="s">
        <v>0</v>
      </c>
      <c r="M3" s="11"/>
    </row>
    <row r="4" spans="1:18" x14ac:dyDescent="0.25">
      <c r="A4" s="4" t="s">
        <v>0</v>
      </c>
      <c r="B4" s="5"/>
      <c r="C4" s="14"/>
      <c r="M4" s="15"/>
      <c r="N4" s="15"/>
      <c r="O4" s="15"/>
    </row>
    <row r="5" spans="1:18" x14ac:dyDescent="0.25">
      <c r="A5" s="4"/>
      <c r="B5" s="5"/>
      <c r="C5" s="16"/>
    </row>
    <row r="6" spans="1:18" x14ac:dyDescent="0.25">
      <c r="A6" s="17"/>
      <c r="B6" s="18"/>
      <c r="C6" s="107" t="s">
        <v>7</v>
      </c>
      <c r="D6" s="108"/>
      <c r="E6" s="108"/>
      <c r="F6" s="109"/>
      <c r="G6" s="19"/>
      <c r="H6" s="20"/>
    </row>
    <row r="7" spans="1:18" ht="15.75" customHeight="1" x14ac:dyDescent="0.25">
      <c r="A7" s="125" t="s">
        <v>8</v>
      </c>
      <c r="B7" s="111" t="s">
        <v>10</v>
      </c>
      <c r="C7" s="114" t="s">
        <v>11</v>
      </c>
      <c r="D7" s="121" t="s">
        <v>14</v>
      </c>
      <c r="E7" s="121" t="s">
        <v>15</v>
      </c>
      <c r="F7" s="118" t="s">
        <v>16</v>
      </c>
      <c r="G7" s="131" t="s">
        <v>17</v>
      </c>
      <c r="H7" s="118" t="s">
        <v>18</v>
      </c>
    </row>
    <row r="8" spans="1:18" x14ac:dyDescent="0.25">
      <c r="A8" s="110"/>
      <c r="B8" s="112"/>
      <c r="C8" s="115"/>
      <c r="D8" s="122"/>
      <c r="E8" s="122"/>
      <c r="F8" s="119"/>
      <c r="G8" s="137"/>
      <c r="H8" s="119"/>
    </row>
    <row r="9" spans="1:18" x14ac:dyDescent="0.25">
      <c r="A9" s="110"/>
      <c r="B9" s="113"/>
      <c r="C9" s="116"/>
      <c r="D9" s="123"/>
      <c r="E9" s="123"/>
      <c r="F9" s="120"/>
      <c r="G9" s="21" t="s">
        <v>19</v>
      </c>
      <c r="H9" s="120"/>
    </row>
    <row r="10" spans="1:18" ht="27.95" customHeight="1" x14ac:dyDescent="0.25">
      <c r="A10" s="22"/>
      <c r="B10" s="99" t="s">
        <v>20</v>
      </c>
      <c r="C10" s="78"/>
      <c r="D10" s="79"/>
      <c r="E10" s="79"/>
      <c r="F10" s="75"/>
      <c r="G10" s="75"/>
      <c r="H10" s="80"/>
    </row>
    <row r="11" spans="1:18" ht="27.95" customHeight="1" x14ac:dyDescent="0.25">
      <c r="A11" s="30">
        <v>1</v>
      </c>
      <c r="B11" s="36" t="s">
        <v>22</v>
      </c>
      <c r="C11" s="81">
        <v>940</v>
      </c>
      <c r="D11" s="79">
        <v>15.2</v>
      </c>
      <c r="E11" s="79">
        <v>15.2</v>
      </c>
      <c r="F11" s="75">
        <f>C11*E11</f>
        <v>14288</v>
      </c>
      <c r="G11" s="75">
        <v>100</v>
      </c>
      <c r="H11" s="75">
        <f>SUM(F11+G11)</f>
        <v>14388</v>
      </c>
    </row>
    <row r="12" spans="1:18" ht="27.95" customHeight="1" x14ac:dyDescent="0.25">
      <c r="A12" s="30"/>
      <c r="B12" s="99" t="s">
        <v>23</v>
      </c>
      <c r="C12" s="81"/>
      <c r="D12" s="79"/>
      <c r="E12" s="79"/>
      <c r="F12" s="75"/>
      <c r="G12" s="75"/>
      <c r="H12" s="75"/>
    </row>
    <row r="13" spans="1:18" ht="27.95" customHeight="1" x14ac:dyDescent="0.25">
      <c r="A13" s="30">
        <v>2</v>
      </c>
      <c r="B13" s="36" t="s">
        <v>24</v>
      </c>
      <c r="C13" s="81">
        <v>810</v>
      </c>
      <c r="D13" s="79">
        <v>15.2</v>
      </c>
      <c r="E13" s="79">
        <v>15.2</v>
      </c>
      <c r="F13" s="75">
        <f>C13*E13</f>
        <v>12312</v>
      </c>
      <c r="G13" s="75">
        <v>100</v>
      </c>
      <c r="H13" s="75">
        <f>SUM(F13+G13)</f>
        <v>12412</v>
      </c>
    </row>
    <row r="14" spans="1:18" ht="27.95" customHeight="1" x14ac:dyDescent="0.25">
      <c r="A14" s="30">
        <f>A13+1</f>
        <v>3</v>
      </c>
      <c r="B14" s="36" t="s">
        <v>26</v>
      </c>
      <c r="C14" s="81">
        <v>493.31</v>
      </c>
      <c r="D14" s="79">
        <v>15.2</v>
      </c>
      <c r="E14" s="79">
        <v>15.2</v>
      </c>
      <c r="F14" s="75">
        <f>(C14*E14)</f>
        <v>7498.3119999999999</v>
      </c>
      <c r="G14" s="75">
        <v>100</v>
      </c>
      <c r="H14" s="75">
        <f>SUM(F14+G14)</f>
        <v>7598.3119999999999</v>
      </c>
    </row>
    <row r="15" spans="1:18" ht="27.95" customHeight="1" x14ac:dyDescent="0.25">
      <c r="A15" s="30">
        <f>A14+1</f>
        <v>4</v>
      </c>
      <c r="B15" s="36" t="s">
        <v>28</v>
      </c>
      <c r="C15" s="81">
        <f>402.28*1.04</f>
        <v>418.37119999999999</v>
      </c>
      <c r="D15" s="79">
        <v>15.2</v>
      </c>
      <c r="E15" s="79">
        <v>15.2</v>
      </c>
      <c r="F15" s="75">
        <f>C15*D15</f>
        <v>6359.2422399999996</v>
      </c>
      <c r="G15" s="75">
        <v>100</v>
      </c>
      <c r="H15" s="75">
        <f>SUM(F15+G15)</f>
        <v>6459.2422399999996</v>
      </c>
    </row>
    <row r="16" spans="1:18" ht="27.95" customHeight="1" x14ac:dyDescent="0.25">
      <c r="A16" s="30">
        <f>A15+1</f>
        <v>5</v>
      </c>
      <c r="B16" s="36" t="s">
        <v>30</v>
      </c>
      <c r="C16" s="81">
        <f>336.47*1.04</f>
        <v>349.92880000000002</v>
      </c>
      <c r="D16" s="79">
        <v>15.2</v>
      </c>
      <c r="E16" s="79">
        <v>15.2</v>
      </c>
      <c r="F16" s="75">
        <f>C16*D16</f>
        <v>5318.9177600000003</v>
      </c>
      <c r="G16" s="75">
        <v>100</v>
      </c>
      <c r="H16" s="75">
        <f>SUM(F16+G16)</f>
        <v>5418.9177600000003</v>
      </c>
    </row>
    <row r="17" spans="1:8" ht="27.95" customHeight="1" x14ac:dyDescent="0.25">
      <c r="A17" s="30">
        <f>A16+1</f>
        <v>6</v>
      </c>
      <c r="B17" s="36" t="s">
        <v>32</v>
      </c>
      <c r="C17" s="81">
        <f>319.39*1.04</f>
        <v>332.16559999999998</v>
      </c>
      <c r="D17" s="79">
        <v>15.2</v>
      </c>
      <c r="E17" s="79">
        <v>15.2</v>
      </c>
      <c r="F17" s="75">
        <f>C17*D17</f>
        <v>5048.9171199999992</v>
      </c>
      <c r="G17" s="75">
        <v>100</v>
      </c>
      <c r="H17" s="75">
        <f>SUM(F17+G17)</f>
        <v>5148.9171199999992</v>
      </c>
    </row>
    <row r="18" spans="1:8" ht="27.95" customHeight="1" x14ac:dyDescent="0.25">
      <c r="A18" s="30"/>
      <c r="B18" s="99" t="s">
        <v>33</v>
      </c>
      <c r="C18" s="81"/>
      <c r="D18" s="79"/>
      <c r="E18" s="79"/>
      <c r="F18" s="75"/>
      <c r="G18" s="75"/>
      <c r="H18" s="75"/>
    </row>
    <row r="19" spans="1:8" ht="21" customHeight="1" x14ac:dyDescent="0.3">
      <c r="A19" s="38">
        <f>A17+1</f>
        <v>7</v>
      </c>
      <c r="B19" s="82" t="s">
        <v>35</v>
      </c>
      <c r="C19" s="81">
        <v>570</v>
      </c>
      <c r="D19" s="79">
        <v>15.2</v>
      </c>
      <c r="E19" s="79">
        <v>15.2</v>
      </c>
      <c r="F19" s="75">
        <f>C19*D19</f>
        <v>8664</v>
      </c>
      <c r="G19" s="75">
        <v>100</v>
      </c>
      <c r="H19" s="75">
        <f>SUM(F19+G19)</f>
        <v>8764</v>
      </c>
    </row>
    <row r="20" spans="1:8" ht="27.95" customHeight="1" x14ac:dyDescent="0.25">
      <c r="A20" s="30">
        <f>A19+1</f>
        <v>8</v>
      </c>
      <c r="B20" s="36" t="s">
        <v>39</v>
      </c>
      <c r="C20" s="81">
        <f>317.58*1.04</f>
        <v>330.28320000000002</v>
      </c>
      <c r="D20" s="79">
        <v>15.2</v>
      </c>
      <c r="E20" s="79">
        <v>15.2</v>
      </c>
      <c r="F20" s="75">
        <f>C20*D20</f>
        <v>5020.3046400000003</v>
      </c>
      <c r="G20" s="75">
        <v>100</v>
      </c>
      <c r="H20" s="75">
        <f>SUM(F20+G20)</f>
        <v>5120.3046400000003</v>
      </c>
    </row>
    <row r="21" spans="1:8" ht="27.95" customHeight="1" x14ac:dyDescent="0.25">
      <c r="A21" s="30">
        <f>A20+1</f>
        <v>9</v>
      </c>
      <c r="B21" s="36" t="s">
        <v>41</v>
      </c>
      <c r="C21" s="81">
        <f>365.6*1.04</f>
        <v>380.22400000000005</v>
      </c>
      <c r="D21" s="79">
        <v>15.2</v>
      </c>
      <c r="E21" s="79">
        <v>15.2</v>
      </c>
      <c r="F21" s="75">
        <f>C21*D21</f>
        <v>5779.4048000000003</v>
      </c>
      <c r="G21" s="75">
        <v>100</v>
      </c>
      <c r="H21" s="75">
        <f>SUM(F21+G21)</f>
        <v>5879.4048000000003</v>
      </c>
    </row>
    <row r="22" spans="1:8" ht="24.75" customHeight="1" x14ac:dyDescent="0.3">
      <c r="A22" s="30">
        <f>A21+1</f>
        <v>10</v>
      </c>
      <c r="B22" s="82" t="s">
        <v>307</v>
      </c>
      <c r="C22" s="81">
        <f>262.08*1.04</f>
        <v>272.56319999999999</v>
      </c>
      <c r="D22" s="79">
        <v>15.2</v>
      </c>
      <c r="E22" s="79">
        <v>15.2</v>
      </c>
      <c r="F22" s="75">
        <f>C22*D22</f>
        <v>4142.9606399999993</v>
      </c>
      <c r="G22" s="75">
        <v>100</v>
      </c>
      <c r="H22" s="75">
        <f>SUM(F22+G22)</f>
        <v>4242.9606399999993</v>
      </c>
    </row>
    <row r="23" spans="1:8" ht="27.95" customHeight="1" x14ac:dyDescent="0.25">
      <c r="A23" s="30">
        <f>A22+1</f>
        <v>11</v>
      </c>
      <c r="B23" s="43" t="s">
        <v>45</v>
      </c>
      <c r="C23" s="81">
        <f>361</f>
        <v>361</v>
      </c>
      <c r="D23" s="79">
        <v>15.2</v>
      </c>
      <c r="E23" s="79">
        <v>15.2</v>
      </c>
      <c r="F23" s="75">
        <f>C23*D23</f>
        <v>5487.2</v>
      </c>
      <c r="G23" s="75">
        <v>100</v>
      </c>
      <c r="H23" s="75">
        <f>SUM(F23+G23)</f>
        <v>5587.2</v>
      </c>
    </row>
    <row r="24" spans="1:8" ht="27.95" customHeight="1" x14ac:dyDescent="0.25">
      <c r="A24" s="30"/>
      <c r="B24" s="99" t="s">
        <v>46</v>
      </c>
      <c r="C24" s="81"/>
      <c r="D24" s="79"/>
      <c r="E24" s="79"/>
      <c r="F24" s="75"/>
      <c r="G24" s="75"/>
      <c r="H24" s="75"/>
    </row>
    <row r="25" spans="1:8" ht="27.95" customHeight="1" x14ac:dyDescent="0.25">
      <c r="A25" s="30">
        <f>A23+1</f>
        <v>12</v>
      </c>
      <c r="B25" s="36" t="s">
        <v>48</v>
      </c>
      <c r="C25" s="81">
        <f>402.28*1.04</f>
        <v>418.37119999999999</v>
      </c>
      <c r="D25" s="79">
        <v>15.2</v>
      </c>
      <c r="E25" s="79">
        <v>15.2</v>
      </c>
      <c r="F25" s="75">
        <f>C25*D25</f>
        <v>6359.2422399999996</v>
      </c>
      <c r="G25" s="75">
        <v>100</v>
      </c>
      <c r="H25" s="75">
        <f>SUM(F25+G25)</f>
        <v>6459.2422399999996</v>
      </c>
    </row>
    <row r="26" spans="1:8" ht="27.95" customHeight="1" x14ac:dyDescent="0.25">
      <c r="A26" s="30"/>
      <c r="B26" s="99" t="s">
        <v>49</v>
      </c>
      <c r="C26" s="81"/>
      <c r="D26" s="79"/>
      <c r="E26" s="79"/>
      <c r="F26" s="75"/>
      <c r="G26" s="75"/>
      <c r="H26" s="75"/>
    </row>
    <row r="27" spans="1:8" ht="27.95" customHeight="1" x14ac:dyDescent="0.25">
      <c r="A27" s="30">
        <f>A25+1</f>
        <v>13</v>
      </c>
      <c r="B27" s="36" t="s">
        <v>51</v>
      </c>
      <c r="C27" s="81">
        <f>400.07*1.04</f>
        <v>416.07280000000003</v>
      </c>
      <c r="D27" s="79">
        <v>15.2</v>
      </c>
      <c r="E27" s="79">
        <v>15.2</v>
      </c>
      <c r="F27" s="75">
        <f>C27*D27</f>
        <v>6324.30656</v>
      </c>
      <c r="G27" s="75">
        <v>100</v>
      </c>
      <c r="H27" s="75">
        <f>SUM(F27+G27)</f>
        <v>6424.30656</v>
      </c>
    </row>
    <row r="28" spans="1:8" ht="27.95" customHeight="1" x14ac:dyDescent="0.25">
      <c r="A28" s="30"/>
      <c r="B28" s="99" t="s">
        <v>52</v>
      </c>
      <c r="C28" s="81"/>
      <c r="D28" s="79"/>
      <c r="E28" s="79"/>
      <c r="F28" s="75"/>
      <c r="G28" s="75"/>
      <c r="H28" s="75"/>
    </row>
    <row r="29" spans="1:8" ht="27.95" customHeight="1" x14ac:dyDescent="0.25">
      <c r="A29" s="30">
        <f>A27+1</f>
        <v>14</v>
      </c>
      <c r="B29" s="36" t="s">
        <v>54</v>
      </c>
      <c r="C29" s="81">
        <f>461</f>
        <v>461</v>
      </c>
      <c r="D29" s="79">
        <v>15.2</v>
      </c>
      <c r="E29" s="79">
        <v>15.2</v>
      </c>
      <c r="F29" s="75">
        <f t="shared" ref="F29:F35" si="0">C29*D29</f>
        <v>7007.2</v>
      </c>
      <c r="G29" s="75">
        <v>100</v>
      </c>
      <c r="H29" s="75">
        <f t="shared" ref="H29:H35" si="1">SUM(F29+G29)</f>
        <v>7107.2</v>
      </c>
    </row>
    <row r="30" spans="1:8" ht="27.95" customHeight="1" x14ac:dyDescent="0.25">
      <c r="A30" s="30">
        <f t="shared" ref="A30:A35" si="2">A29+1</f>
        <v>15</v>
      </c>
      <c r="B30" s="43" t="s">
        <v>56</v>
      </c>
      <c r="C30" s="81">
        <f>410</f>
        <v>410</v>
      </c>
      <c r="D30" s="79">
        <v>15.2</v>
      </c>
      <c r="E30" s="79">
        <v>15.2</v>
      </c>
      <c r="F30" s="75">
        <f t="shared" si="0"/>
        <v>6232</v>
      </c>
      <c r="G30" s="75">
        <v>100</v>
      </c>
      <c r="H30" s="75">
        <f t="shared" si="1"/>
        <v>6332</v>
      </c>
    </row>
    <row r="31" spans="1:8" ht="27.95" customHeight="1" x14ac:dyDescent="0.25">
      <c r="A31" s="30">
        <f t="shared" si="2"/>
        <v>16</v>
      </c>
      <c r="B31" s="36" t="s">
        <v>58</v>
      </c>
      <c r="C31" s="81">
        <f>275.05*1.04</f>
        <v>286.05200000000002</v>
      </c>
      <c r="D31" s="79">
        <v>15.2</v>
      </c>
      <c r="E31" s="79">
        <v>15.2</v>
      </c>
      <c r="F31" s="75">
        <f t="shared" si="0"/>
        <v>4347.9903999999997</v>
      </c>
      <c r="G31" s="75">
        <v>100</v>
      </c>
      <c r="H31" s="75">
        <f t="shared" si="1"/>
        <v>4447.9903999999997</v>
      </c>
    </row>
    <row r="32" spans="1:8" ht="27.95" customHeight="1" x14ac:dyDescent="0.25">
      <c r="A32" s="30">
        <f t="shared" si="2"/>
        <v>17</v>
      </c>
      <c r="B32" s="36" t="s">
        <v>60</v>
      </c>
      <c r="C32" s="81">
        <f>400.07*1.04</f>
        <v>416.07280000000003</v>
      </c>
      <c r="D32" s="79">
        <v>15.2</v>
      </c>
      <c r="E32" s="79">
        <v>15.2</v>
      </c>
      <c r="F32" s="75">
        <f t="shared" si="0"/>
        <v>6324.30656</v>
      </c>
      <c r="G32" s="75">
        <v>100</v>
      </c>
      <c r="H32" s="75">
        <f t="shared" si="1"/>
        <v>6424.30656</v>
      </c>
    </row>
    <row r="33" spans="1:8" ht="27.95" customHeight="1" x14ac:dyDescent="0.25">
      <c r="A33" s="30">
        <f t="shared" si="2"/>
        <v>18</v>
      </c>
      <c r="B33" s="36" t="s">
        <v>62</v>
      </c>
      <c r="C33" s="81">
        <f>400.07*1.04</f>
        <v>416.07280000000003</v>
      </c>
      <c r="D33" s="79">
        <v>15.2</v>
      </c>
      <c r="E33" s="79">
        <v>15.2</v>
      </c>
      <c r="F33" s="75">
        <f t="shared" si="0"/>
        <v>6324.30656</v>
      </c>
      <c r="G33" s="75">
        <v>100</v>
      </c>
      <c r="H33" s="75">
        <f t="shared" si="1"/>
        <v>6424.30656</v>
      </c>
    </row>
    <row r="34" spans="1:8" ht="27.95" customHeight="1" x14ac:dyDescent="0.25">
      <c r="A34" s="30">
        <f t="shared" si="2"/>
        <v>19</v>
      </c>
      <c r="B34" s="36" t="s">
        <v>283</v>
      </c>
      <c r="C34" s="81">
        <f>400.07*1.04</f>
        <v>416.07280000000003</v>
      </c>
      <c r="D34" s="79">
        <v>15.2</v>
      </c>
      <c r="E34" s="79">
        <v>15.2</v>
      </c>
      <c r="F34" s="75">
        <f t="shared" si="0"/>
        <v>6324.30656</v>
      </c>
      <c r="G34" s="75">
        <v>100</v>
      </c>
      <c r="H34" s="75">
        <f t="shared" si="1"/>
        <v>6424.30656</v>
      </c>
    </row>
    <row r="35" spans="1:8" ht="27.95" customHeight="1" x14ac:dyDescent="0.25">
      <c r="A35" s="30">
        <f t="shared" si="2"/>
        <v>20</v>
      </c>
      <c r="B35" s="36" t="s">
        <v>67</v>
      </c>
      <c r="C35" s="81">
        <f>309.56*1.04</f>
        <v>321.94240000000002</v>
      </c>
      <c r="D35" s="79">
        <v>15.2</v>
      </c>
      <c r="E35" s="79">
        <v>15.2</v>
      </c>
      <c r="F35" s="75">
        <f t="shared" si="0"/>
        <v>4893.52448</v>
      </c>
      <c r="G35" s="75">
        <v>100</v>
      </c>
      <c r="H35" s="75">
        <f t="shared" si="1"/>
        <v>4993.52448</v>
      </c>
    </row>
    <row r="36" spans="1:8" ht="27.95" customHeight="1" x14ac:dyDescent="0.25">
      <c r="A36" s="30"/>
      <c r="B36" s="99" t="s">
        <v>65</v>
      </c>
      <c r="C36" s="81"/>
      <c r="D36" s="79"/>
      <c r="E36" s="79"/>
      <c r="F36" s="75"/>
      <c r="G36" s="75"/>
      <c r="H36" s="75"/>
    </row>
    <row r="37" spans="1:8" ht="27.95" customHeight="1" x14ac:dyDescent="0.25">
      <c r="A37" s="30">
        <f>A35+1</f>
        <v>21</v>
      </c>
      <c r="B37" s="43" t="s">
        <v>69</v>
      </c>
      <c r="C37" s="81">
        <v>410</v>
      </c>
      <c r="D37" s="79">
        <v>15.2</v>
      </c>
      <c r="E37" s="79">
        <v>15.2</v>
      </c>
      <c r="F37" s="75">
        <f>C37*E37</f>
        <v>6232</v>
      </c>
      <c r="G37" s="75">
        <v>100</v>
      </c>
      <c r="H37" s="75">
        <f>SUM(F37+G37)</f>
        <v>6332</v>
      </c>
    </row>
    <row r="38" spans="1:8" ht="27.95" customHeight="1" x14ac:dyDescent="0.25">
      <c r="A38" s="30">
        <f>A37+1</f>
        <v>22</v>
      </c>
      <c r="B38" s="36" t="s">
        <v>71</v>
      </c>
      <c r="C38" s="81">
        <f>395.3*1.04</f>
        <v>411.11200000000002</v>
      </c>
      <c r="D38" s="79">
        <v>15.2</v>
      </c>
      <c r="E38" s="79">
        <v>15.2</v>
      </c>
      <c r="F38" s="75">
        <f>C38*D38</f>
        <v>6248.9023999999999</v>
      </c>
      <c r="G38" s="75">
        <v>100</v>
      </c>
      <c r="H38" s="75">
        <f>SUM(F38+G38)</f>
        <v>6348.9023999999999</v>
      </c>
    </row>
    <row r="39" spans="1:8" ht="27.95" customHeight="1" x14ac:dyDescent="0.25">
      <c r="A39" s="30">
        <f>A38+1</f>
        <v>23</v>
      </c>
      <c r="B39" s="48" t="s">
        <v>73</v>
      </c>
      <c r="C39" s="81">
        <f>318.84*1.04</f>
        <v>331.59359999999998</v>
      </c>
      <c r="D39" s="30">
        <v>15.2</v>
      </c>
      <c r="E39" s="79">
        <v>15.2</v>
      </c>
      <c r="F39" s="75">
        <f>C39*D39</f>
        <v>5040.2227199999998</v>
      </c>
      <c r="G39" s="75">
        <v>100</v>
      </c>
      <c r="H39" s="75">
        <f>SUM(F39+G39)</f>
        <v>5140.2227199999998</v>
      </c>
    </row>
    <row r="40" spans="1:8" ht="27.95" customHeight="1" x14ac:dyDescent="0.25">
      <c r="A40" s="30"/>
      <c r="B40" s="99" t="s">
        <v>74</v>
      </c>
      <c r="C40" s="81"/>
      <c r="D40" s="79"/>
      <c r="E40" s="79"/>
      <c r="F40" s="75"/>
      <c r="G40" s="75"/>
      <c r="H40" s="75"/>
    </row>
    <row r="41" spans="1:8" ht="27.95" customHeight="1" x14ac:dyDescent="0.25">
      <c r="A41" s="30">
        <f>A39+1</f>
        <v>24</v>
      </c>
      <c r="B41" s="46" t="s">
        <v>76</v>
      </c>
      <c r="C41" s="81">
        <v>410</v>
      </c>
      <c r="D41" s="79">
        <v>15.2</v>
      </c>
      <c r="E41" s="79">
        <v>15.2</v>
      </c>
      <c r="F41" s="83">
        <f>C41*D41</f>
        <v>6232</v>
      </c>
      <c r="G41" s="83">
        <v>100</v>
      </c>
      <c r="H41" s="75">
        <f>SUM(F41+G41)</f>
        <v>6332</v>
      </c>
    </row>
    <row r="42" spans="1:8" ht="27.95" customHeight="1" x14ac:dyDescent="0.25">
      <c r="A42" s="30">
        <f>A41+1</f>
        <v>25</v>
      </c>
      <c r="B42" s="36" t="s">
        <v>78</v>
      </c>
      <c r="C42" s="81">
        <f>400.07*1.04</f>
        <v>416.07280000000003</v>
      </c>
      <c r="D42" s="79">
        <v>15.2</v>
      </c>
      <c r="E42" s="79">
        <v>15.2</v>
      </c>
      <c r="F42" s="83">
        <f>C42*D42</f>
        <v>6324.30656</v>
      </c>
      <c r="G42" s="83">
        <v>100</v>
      </c>
      <c r="H42" s="75">
        <f>SUM(F42+G42)</f>
        <v>6424.30656</v>
      </c>
    </row>
    <row r="43" spans="1:8" ht="27.95" customHeight="1" x14ac:dyDescent="0.25">
      <c r="A43" s="30">
        <f>A42+1</f>
        <v>26</v>
      </c>
      <c r="B43" s="36" t="s">
        <v>80</v>
      </c>
      <c r="C43" s="81">
        <f>400</f>
        <v>400</v>
      </c>
      <c r="D43" s="79">
        <v>15.2</v>
      </c>
      <c r="E43" s="79">
        <v>15.2</v>
      </c>
      <c r="F43" s="83">
        <f>C43*D43</f>
        <v>6080</v>
      </c>
      <c r="G43" s="83">
        <v>100</v>
      </c>
      <c r="H43" s="75">
        <f>SUM(F43+G43)</f>
        <v>6180</v>
      </c>
    </row>
    <row r="44" spans="1:8" ht="27.95" customHeight="1" x14ac:dyDescent="0.25">
      <c r="A44" s="30"/>
      <c r="B44" s="99" t="s">
        <v>83</v>
      </c>
      <c r="C44" s="81"/>
      <c r="D44" s="79"/>
      <c r="E44" s="79"/>
      <c r="F44" s="75"/>
      <c r="G44" s="75"/>
      <c r="H44" s="75"/>
    </row>
    <row r="45" spans="1:8" ht="27.95" customHeight="1" x14ac:dyDescent="0.25">
      <c r="A45" s="30">
        <f>A43+1</f>
        <v>27</v>
      </c>
      <c r="B45" s="36" t="s">
        <v>85</v>
      </c>
      <c r="C45" s="81">
        <f>410</f>
        <v>410</v>
      </c>
      <c r="D45" s="79">
        <v>15.2</v>
      </c>
      <c r="E45" s="79">
        <v>15.2</v>
      </c>
      <c r="F45" s="75">
        <f>C45*D45</f>
        <v>6232</v>
      </c>
      <c r="G45" s="75">
        <v>100</v>
      </c>
      <c r="H45" s="75">
        <f>SUM(F45+G45)</f>
        <v>6332</v>
      </c>
    </row>
    <row r="46" spans="1:8" ht="27.95" customHeight="1" x14ac:dyDescent="0.25">
      <c r="A46" s="30">
        <f>A45+1</f>
        <v>28</v>
      </c>
      <c r="B46" s="36" t="s">
        <v>87</v>
      </c>
      <c r="C46" s="81">
        <f>345.39*1.04</f>
        <v>359.2056</v>
      </c>
      <c r="D46" s="79">
        <v>15.2</v>
      </c>
      <c r="E46" s="79">
        <v>15.2</v>
      </c>
      <c r="F46" s="75">
        <f>C46*D46</f>
        <v>5459.9251199999999</v>
      </c>
      <c r="G46" s="75">
        <v>100</v>
      </c>
      <c r="H46" s="75">
        <f>SUM(F46+G46)</f>
        <v>5559.9251199999999</v>
      </c>
    </row>
    <row r="47" spans="1:8" ht="27.95" customHeight="1" x14ac:dyDescent="0.25">
      <c r="A47" s="30">
        <f>A46+1</f>
        <v>29</v>
      </c>
      <c r="B47" s="36" t="s">
        <v>89</v>
      </c>
      <c r="C47" s="81">
        <f>345.39*1.04</f>
        <v>359.2056</v>
      </c>
      <c r="D47" s="79">
        <v>15.2</v>
      </c>
      <c r="E47" s="79">
        <v>15.2</v>
      </c>
      <c r="F47" s="75">
        <f>C47*D47</f>
        <v>5459.9251199999999</v>
      </c>
      <c r="G47" s="75">
        <v>100</v>
      </c>
      <c r="H47" s="75">
        <f>SUM(F47+G47)</f>
        <v>5559.9251199999999</v>
      </c>
    </row>
    <row r="48" spans="1:8" ht="27.95" customHeight="1" x14ac:dyDescent="0.25">
      <c r="A48" s="30">
        <f>A47+1</f>
        <v>30</v>
      </c>
      <c r="B48" s="36" t="s">
        <v>91</v>
      </c>
      <c r="C48" s="81">
        <f>316.18*1.04</f>
        <v>328.8272</v>
      </c>
      <c r="D48" s="79">
        <v>15.2</v>
      </c>
      <c r="E48" s="79">
        <v>15.2</v>
      </c>
      <c r="F48" s="75">
        <f>C48*D48</f>
        <v>4998.1734399999996</v>
      </c>
      <c r="G48" s="75">
        <v>100</v>
      </c>
      <c r="H48" s="75">
        <f>SUM(F48+G48)</f>
        <v>5098.1734399999996</v>
      </c>
    </row>
    <row r="49" spans="1:8" ht="27.95" customHeight="1" x14ac:dyDescent="0.25">
      <c r="A49" s="30"/>
      <c r="B49" s="99" t="s">
        <v>92</v>
      </c>
      <c r="C49" s="81"/>
      <c r="D49" s="79"/>
      <c r="E49" s="79"/>
      <c r="F49" s="75"/>
      <c r="G49" s="75"/>
      <c r="H49" s="75"/>
    </row>
    <row r="50" spans="1:8" ht="27.95" customHeight="1" x14ac:dyDescent="0.25">
      <c r="A50" s="30">
        <f>A48+1</f>
        <v>31</v>
      </c>
      <c r="B50" s="36" t="s">
        <v>94</v>
      </c>
      <c r="C50" s="81">
        <f>388</f>
        <v>388</v>
      </c>
      <c r="D50" s="79">
        <v>15.2</v>
      </c>
      <c r="E50" s="79">
        <v>15.2</v>
      </c>
      <c r="F50" s="75">
        <f t="shared" ref="F50:F55" si="3">C50*D50</f>
        <v>5897.5999999999995</v>
      </c>
      <c r="G50" s="75">
        <v>100</v>
      </c>
      <c r="H50" s="75">
        <f t="shared" ref="H50:H55" si="4">SUM(F50+G50)</f>
        <v>5997.5999999999995</v>
      </c>
    </row>
    <row r="51" spans="1:8" ht="27.95" customHeight="1" x14ac:dyDescent="0.25">
      <c r="A51" s="30">
        <f>A50+1</f>
        <v>32</v>
      </c>
      <c r="B51" s="36" t="s">
        <v>96</v>
      </c>
      <c r="C51" s="81">
        <f>402.27*1.04</f>
        <v>418.36079999999998</v>
      </c>
      <c r="D51" s="79">
        <v>15.2</v>
      </c>
      <c r="E51" s="79">
        <v>15.2</v>
      </c>
      <c r="F51" s="75">
        <f t="shared" si="3"/>
        <v>6359.0841599999994</v>
      </c>
      <c r="G51" s="75">
        <v>100</v>
      </c>
      <c r="H51" s="75">
        <f t="shared" si="4"/>
        <v>6459.0841599999994</v>
      </c>
    </row>
    <row r="52" spans="1:8" ht="27.95" customHeight="1" x14ac:dyDescent="0.25">
      <c r="A52" s="30">
        <f>A51+1</f>
        <v>33</v>
      </c>
      <c r="B52" s="36" t="s">
        <v>98</v>
      </c>
      <c r="C52" s="81">
        <f>130.89*1.04</f>
        <v>136.12559999999999</v>
      </c>
      <c r="D52" s="79">
        <v>15.2</v>
      </c>
      <c r="E52" s="79">
        <v>15.2</v>
      </c>
      <c r="F52" s="75">
        <f t="shared" si="3"/>
        <v>2069.1091199999996</v>
      </c>
      <c r="G52" s="75">
        <v>100</v>
      </c>
      <c r="H52" s="75">
        <f t="shared" si="4"/>
        <v>2169.1091199999996</v>
      </c>
    </row>
    <row r="53" spans="1:8" ht="27.95" customHeight="1" x14ac:dyDescent="0.25">
      <c r="A53" s="30">
        <f>A52+1</f>
        <v>34</v>
      </c>
      <c r="B53" s="36" t="s">
        <v>100</v>
      </c>
      <c r="C53" s="81">
        <f>128.83*1.04</f>
        <v>133.98320000000001</v>
      </c>
      <c r="D53" s="79">
        <v>15.2</v>
      </c>
      <c r="E53" s="79">
        <v>15.2</v>
      </c>
      <c r="F53" s="75">
        <f t="shared" si="3"/>
        <v>2036.5446400000001</v>
      </c>
      <c r="G53" s="75">
        <v>100</v>
      </c>
      <c r="H53" s="75">
        <f t="shared" si="4"/>
        <v>2136.5446400000001</v>
      </c>
    </row>
    <row r="54" spans="1:8" ht="27.95" customHeight="1" x14ac:dyDescent="0.25">
      <c r="A54" s="30">
        <f>A53+1</f>
        <v>35</v>
      </c>
      <c r="B54" s="36" t="s">
        <v>102</v>
      </c>
      <c r="C54" s="81">
        <f>95.28*1.04</f>
        <v>99.091200000000001</v>
      </c>
      <c r="D54" s="79">
        <v>15.2</v>
      </c>
      <c r="E54" s="79">
        <v>15.2</v>
      </c>
      <c r="F54" s="75">
        <f t="shared" si="3"/>
        <v>1506.18624</v>
      </c>
      <c r="G54" s="75">
        <v>100</v>
      </c>
      <c r="H54" s="75">
        <f t="shared" si="4"/>
        <v>1606.18624</v>
      </c>
    </row>
    <row r="55" spans="1:8" ht="27.95" customHeight="1" x14ac:dyDescent="0.25">
      <c r="A55" s="30">
        <f>A54+1</f>
        <v>36</v>
      </c>
      <c r="B55" s="36" t="s">
        <v>104</v>
      </c>
      <c r="C55" s="81">
        <f>237.61*1.04</f>
        <v>247.11440000000002</v>
      </c>
      <c r="D55" s="79">
        <v>15.2</v>
      </c>
      <c r="E55" s="79">
        <v>15.2</v>
      </c>
      <c r="F55" s="75">
        <f t="shared" si="3"/>
        <v>3756.13888</v>
      </c>
      <c r="G55" s="75">
        <v>100</v>
      </c>
      <c r="H55" s="75">
        <f t="shared" si="4"/>
        <v>3856.13888</v>
      </c>
    </row>
    <row r="56" spans="1:8" ht="27.95" customHeight="1" x14ac:dyDescent="0.25">
      <c r="A56" s="30"/>
      <c r="B56" s="99" t="s">
        <v>105</v>
      </c>
      <c r="C56" s="81"/>
      <c r="D56" s="79"/>
      <c r="E56" s="79"/>
      <c r="F56" s="75"/>
      <c r="G56" s="75"/>
      <c r="H56" s="75"/>
    </row>
    <row r="57" spans="1:8" ht="27.95" customHeight="1" x14ac:dyDescent="0.25">
      <c r="A57" s="30">
        <f>A55+1</f>
        <v>37</v>
      </c>
      <c r="B57" s="43" t="s">
        <v>306</v>
      </c>
      <c r="C57" s="81">
        <f>460</f>
        <v>460</v>
      </c>
      <c r="D57" s="79">
        <v>15.2</v>
      </c>
      <c r="E57" s="79">
        <v>15.2</v>
      </c>
      <c r="F57" s="66">
        <f t="shared" ref="F57:F70" si="5">C57*D57</f>
        <v>6992</v>
      </c>
      <c r="G57" s="66">
        <v>100</v>
      </c>
      <c r="H57" s="75">
        <f t="shared" ref="H57:H70" si="6">SUM(F57+G57)</f>
        <v>7092</v>
      </c>
    </row>
    <row r="58" spans="1:8" ht="27.95" customHeight="1" x14ac:dyDescent="0.25">
      <c r="A58" s="30">
        <f>A57+1</f>
        <v>38</v>
      </c>
      <c r="B58" s="36" t="s">
        <v>108</v>
      </c>
      <c r="C58" s="81">
        <f>336.47*1.04</f>
        <v>349.92880000000002</v>
      </c>
      <c r="D58" s="79">
        <v>15.2</v>
      </c>
      <c r="E58" s="79">
        <v>15.2</v>
      </c>
      <c r="F58" s="75">
        <f t="shared" si="5"/>
        <v>5318.9177600000003</v>
      </c>
      <c r="G58" s="75">
        <v>100</v>
      </c>
      <c r="H58" s="75">
        <f t="shared" si="6"/>
        <v>5418.9177600000003</v>
      </c>
    </row>
    <row r="59" spans="1:8" ht="27.95" customHeight="1" x14ac:dyDescent="0.25">
      <c r="A59" s="30">
        <f t="shared" ref="A59:A70" si="7">A58+1</f>
        <v>39</v>
      </c>
      <c r="B59" s="36" t="s">
        <v>110</v>
      </c>
      <c r="C59" s="81">
        <f>360.84*1.04</f>
        <v>375.27359999999999</v>
      </c>
      <c r="D59" s="79">
        <v>15.2</v>
      </c>
      <c r="E59" s="79">
        <v>15.2</v>
      </c>
      <c r="F59" s="75">
        <f t="shared" si="5"/>
        <v>5704.1587199999994</v>
      </c>
      <c r="G59" s="75">
        <v>100</v>
      </c>
      <c r="H59" s="75">
        <f t="shared" si="6"/>
        <v>5804.1587199999994</v>
      </c>
    </row>
    <row r="60" spans="1:8" ht="27.95" customHeight="1" x14ac:dyDescent="0.25">
      <c r="A60" s="30">
        <f t="shared" si="7"/>
        <v>40</v>
      </c>
      <c r="B60" s="36" t="s">
        <v>112</v>
      </c>
      <c r="C60" s="81">
        <f>328.57*1.04</f>
        <v>341.71280000000002</v>
      </c>
      <c r="D60" s="79">
        <v>15.2</v>
      </c>
      <c r="E60" s="79">
        <v>15.2</v>
      </c>
      <c r="F60" s="75">
        <f t="shared" si="5"/>
        <v>5194.0345600000001</v>
      </c>
      <c r="G60" s="75">
        <v>100</v>
      </c>
      <c r="H60" s="75">
        <f t="shared" si="6"/>
        <v>5294.0345600000001</v>
      </c>
    </row>
    <row r="61" spans="1:8" ht="27.95" customHeight="1" x14ac:dyDescent="0.25">
      <c r="A61" s="30">
        <f t="shared" si="7"/>
        <v>41</v>
      </c>
      <c r="B61" s="36" t="s">
        <v>114</v>
      </c>
      <c r="C61" s="81">
        <f>379.27*1.04</f>
        <v>394.44079999999997</v>
      </c>
      <c r="D61" s="79">
        <v>15.2</v>
      </c>
      <c r="E61" s="79">
        <v>2</v>
      </c>
      <c r="F61" s="75">
        <f t="shared" si="5"/>
        <v>5995.5001599999996</v>
      </c>
      <c r="G61" s="75">
        <v>100</v>
      </c>
      <c r="H61" s="75">
        <f t="shared" si="6"/>
        <v>6095.5001599999996</v>
      </c>
    </row>
    <row r="62" spans="1:8" ht="27.95" customHeight="1" x14ac:dyDescent="0.25">
      <c r="A62" s="30">
        <f t="shared" si="7"/>
        <v>42</v>
      </c>
      <c r="B62" s="36" t="s">
        <v>116</v>
      </c>
      <c r="C62" s="81">
        <f>371</f>
        <v>371</v>
      </c>
      <c r="D62" s="79">
        <v>15.2</v>
      </c>
      <c r="E62" s="79">
        <v>15.2</v>
      </c>
      <c r="F62" s="75">
        <f t="shared" si="5"/>
        <v>5639.2</v>
      </c>
      <c r="G62" s="75">
        <v>100</v>
      </c>
      <c r="H62" s="75">
        <f t="shared" si="6"/>
        <v>5739.2</v>
      </c>
    </row>
    <row r="63" spans="1:8" ht="27.95" customHeight="1" x14ac:dyDescent="0.25">
      <c r="A63" s="30">
        <f t="shared" si="7"/>
        <v>43</v>
      </c>
      <c r="B63" s="36" t="s">
        <v>118</v>
      </c>
      <c r="C63" s="81">
        <f>251.87*1.04</f>
        <v>261.94479999999999</v>
      </c>
      <c r="D63" s="79">
        <v>15.2</v>
      </c>
      <c r="E63" s="79">
        <v>15.2</v>
      </c>
      <c r="F63" s="75">
        <f t="shared" si="5"/>
        <v>3981.5609599999998</v>
      </c>
      <c r="G63" s="75">
        <v>100</v>
      </c>
      <c r="H63" s="75">
        <f t="shared" si="6"/>
        <v>4081.5609599999998</v>
      </c>
    </row>
    <row r="64" spans="1:8" ht="27.95" customHeight="1" x14ac:dyDescent="0.25">
      <c r="A64" s="30">
        <f t="shared" si="7"/>
        <v>44</v>
      </c>
      <c r="B64" s="36" t="s">
        <v>120</v>
      </c>
      <c r="C64" s="81">
        <f>251.87*1.04</f>
        <v>261.94479999999999</v>
      </c>
      <c r="D64" s="79">
        <v>15.2</v>
      </c>
      <c r="E64" s="79">
        <v>15.2</v>
      </c>
      <c r="F64" s="75">
        <f t="shared" si="5"/>
        <v>3981.5609599999998</v>
      </c>
      <c r="G64" s="75">
        <v>100</v>
      </c>
      <c r="H64" s="75">
        <f t="shared" si="6"/>
        <v>4081.5609599999998</v>
      </c>
    </row>
    <row r="65" spans="1:8" ht="27.95" customHeight="1" x14ac:dyDescent="0.25">
      <c r="A65" s="30">
        <f t="shared" si="7"/>
        <v>45</v>
      </c>
      <c r="B65" s="36" t="s">
        <v>122</v>
      </c>
      <c r="C65" s="81">
        <f>251.87*1.04</f>
        <v>261.94479999999999</v>
      </c>
      <c r="D65" s="79">
        <v>15.2</v>
      </c>
      <c r="E65" s="79">
        <v>15.2</v>
      </c>
      <c r="F65" s="75">
        <f t="shared" si="5"/>
        <v>3981.5609599999998</v>
      </c>
      <c r="G65" s="75">
        <v>100</v>
      </c>
      <c r="H65" s="75">
        <f t="shared" si="6"/>
        <v>4081.5609599999998</v>
      </c>
    </row>
    <row r="66" spans="1:8" ht="27.95" customHeight="1" x14ac:dyDescent="0.25">
      <c r="A66" s="30">
        <f t="shared" si="7"/>
        <v>46</v>
      </c>
      <c r="B66" s="36" t="s">
        <v>124</v>
      </c>
      <c r="C66" s="81">
        <f>251.87*1.04</f>
        <v>261.94479999999999</v>
      </c>
      <c r="D66" s="79">
        <v>15.2</v>
      </c>
      <c r="E66" s="79">
        <v>15.2</v>
      </c>
      <c r="F66" s="75">
        <f t="shared" si="5"/>
        <v>3981.5609599999998</v>
      </c>
      <c r="G66" s="75">
        <v>100</v>
      </c>
      <c r="H66" s="75">
        <f t="shared" si="6"/>
        <v>4081.5609599999998</v>
      </c>
    </row>
    <row r="67" spans="1:8" ht="27.95" customHeight="1" x14ac:dyDescent="0.25">
      <c r="A67" s="30">
        <f t="shared" si="7"/>
        <v>47</v>
      </c>
      <c r="B67" s="36" t="s">
        <v>126</v>
      </c>
      <c r="C67" s="81">
        <f>319.39*1.04</f>
        <v>332.16559999999998</v>
      </c>
      <c r="D67" s="79">
        <v>15.2</v>
      </c>
      <c r="E67" s="79">
        <v>15.2</v>
      </c>
      <c r="F67" s="75">
        <f t="shared" si="5"/>
        <v>5048.9171199999992</v>
      </c>
      <c r="G67" s="75">
        <v>100</v>
      </c>
      <c r="H67" s="75">
        <f t="shared" si="6"/>
        <v>5148.9171199999992</v>
      </c>
    </row>
    <row r="68" spans="1:8" ht="27.95" customHeight="1" x14ac:dyDescent="0.25">
      <c r="A68" s="30">
        <f t="shared" si="7"/>
        <v>48</v>
      </c>
      <c r="B68" s="48" t="s">
        <v>128</v>
      </c>
      <c r="C68" s="81">
        <f>319.39*1.04</f>
        <v>332.16559999999998</v>
      </c>
      <c r="D68" s="79">
        <v>15.2</v>
      </c>
      <c r="E68" s="79">
        <v>15.2</v>
      </c>
      <c r="F68" s="75">
        <f t="shared" si="5"/>
        <v>5048.9171199999992</v>
      </c>
      <c r="G68" s="75">
        <v>100</v>
      </c>
      <c r="H68" s="75">
        <f t="shared" si="6"/>
        <v>5148.9171199999992</v>
      </c>
    </row>
    <row r="69" spans="1:8" ht="27.95" customHeight="1" x14ac:dyDescent="0.25">
      <c r="A69" s="30">
        <f t="shared" si="7"/>
        <v>49</v>
      </c>
      <c r="B69" s="36" t="s">
        <v>130</v>
      </c>
      <c r="C69" s="81">
        <f>319.39*1.04</f>
        <v>332.16559999999998</v>
      </c>
      <c r="D69" s="79">
        <v>15.2</v>
      </c>
      <c r="E69" s="79">
        <v>15.2</v>
      </c>
      <c r="F69" s="75">
        <f t="shared" si="5"/>
        <v>5048.9171199999992</v>
      </c>
      <c r="G69" s="75">
        <v>100</v>
      </c>
      <c r="H69" s="75">
        <f t="shared" si="6"/>
        <v>5148.9171199999992</v>
      </c>
    </row>
    <row r="70" spans="1:8" ht="27.95" customHeight="1" x14ac:dyDescent="0.25">
      <c r="A70" s="30">
        <f t="shared" si="7"/>
        <v>50</v>
      </c>
      <c r="B70" s="36" t="s">
        <v>132</v>
      </c>
      <c r="C70" s="81">
        <f>186.91*1.04</f>
        <v>194.38640000000001</v>
      </c>
      <c r="D70" s="79">
        <v>15.2</v>
      </c>
      <c r="E70" s="79">
        <v>15.2</v>
      </c>
      <c r="F70" s="75">
        <f t="shared" si="5"/>
        <v>2954.67328</v>
      </c>
      <c r="G70" s="75">
        <v>100</v>
      </c>
      <c r="H70" s="75">
        <f t="shared" si="6"/>
        <v>3054.67328</v>
      </c>
    </row>
    <row r="71" spans="1:8" ht="27.95" customHeight="1" x14ac:dyDescent="0.25">
      <c r="A71" s="30"/>
      <c r="B71" s="99" t="s">
        <v>133</v>
      </c>
      <c r="C71" s="81"/>
      <c r="D71" s="79"/>
      <c r="E71" s="79"/>
      <c r="F71" s="75"/>
      <c r="G71" s="75"/>
      <c r="H71" s="75"/>
    </row>
    <row r="72" spans="1:8" ht="27.95" customHeight="1" x14ac:dyDescent="0.25">
      <c r="A72" s="30">
        <f>A94+1</f>
        <v>52</v>
      </c>
      <c r="B72" s="36" t="s">
        <v>137</v>
      </c>
      <c r="C72" s="81">
        <f>261.98*1.04</f>
        <v>272.45920000000001</v>
      </c>
      <c r="D72" s="79">
        <v>15.2</v>
      </c>
      <c r="E72" s="79">
        <v>15.2</v>
      </c>
      <c r="F72" s="75">
        <f t="shared" ref="F72:F78" si="8">C72*D72</f>
        <v>4141.3798399999996</v>
      </c>
      <c r="G72" s="75">
        <v>100</v>
      </c>
      <c r="H72" s="75">
        <f t="shared" ref="H72:H78" si="9">SUM(F72+G72)</f>
        <v>4241.3798399999996</v>
      </c>
    </row>
    <row r="73" spans="1:8" ht="27.95" customHeight="1" x14ac:dyDescent="0.25">
      <c r="A73" s="30">
        <f t="shared" ref="A73:A76" si="10">A72+1</f>
        <v>53</v>
      </c>
      <c r="B73" s="36" t="s">
        <v>139</v>
      </c>
      <c r="C73" s="81">
        <f>251.87*1.04</f>
        <v>261.94479999999999</v>
      </c>
      <c r="D73" s="79">
        <v>15.2</v>
      </c>
      <c r="E73" s="79">
        <v>15.2</v>
      </c>
      <c r="F73" s="75">
        <f t="shared" si="8"/>
        <v>3981.5609599999998</v>
      </c>
      <c r="G73" s="75">
        <v>100</v>
      </c>
      <c r="H73" s="75">
        <f t="shared" si="9"/>
        <v>4081.5609599999998</v>
      </c>
    </row>
    <row r="74" spans="1:8" ht="27.95" customHeight="1" x14ac:dyDescent="0.25">
      <c r="A74" s="30">
        <f t="shared" si="10"/>
        <v>54</v>
      </c>
      <c r="B74" s="43" t="s">
        <v>141</v>
      </c>
      <c r="C74" s="81">
        <f>269.11*1.04</f>
        <v>279.87440000000004</v>
      </c>
      <c r="D74" s="30">
        <v>15.2</v>
      </c>
      <c r="E74" s="79">
        <v>15.2</v>
      </c>
      <c r="F74" s="75">
        <f t="shared" si="8"/>
        <v>4254.0908800000007</v>
      </c>
      <c r="G74" s="75">
        <v>100</v>
      </c>
      <c r="H74" s="75">
        <f t="shared" si="9"/>
        <v>4354.0908800000007</v>
      </c>
    </row>
    <row r="75" spans="1:8" ht="27.95" customHeight="1" x14ac:dyDescent="0.25">
      <c r="A75" s="30">
        <f t="shared" si="10"/>
        <v>55</v>
      </c>
      <c r="B75" s="36" t="s">
        <v>143</v>
      </c>
      <c r="C75" s="81">
        <f>251.87*1.04</f>
        <v>261.94479999999999</v>
      </c>
      <c r="D75" s="79">
        <v>15.2</v>
      </c>
      <c r="E75" s="79">
        <v>15.2</v>
      </c>
      <c r="F75" s="75">
        <f t="shared" si="8"/>
        <v>3981.5609599999998</v>
      </c>
      <c r="G75" s="75">
        <v>100</v>
      </c>
      <c r="H75" s="75">
        <f t="shared" si="9"/>
        <v>4081.5609599999998</v>
      </c>
    </row>
    <row r="76" spans="1:8" ht="27.95" customHeight="1" x14ac:dyDescent="0.25">
      <c r="A76" s="30">
        <f t="shared" si="10"/>
        <v>56</v>
      </c>
      <c r="B76" s="36" t="s">
        <v>145</v>
      </c>
      <c r="C76" s="81">
        <f>251.87*1.04</f>
        <v>261.94479999999999</v>
      </c>
      <c r="D76" s="79">
        <v>15.2</v>
      </c>
      <c r="E76" s="79">
        <v>15.2</v>
      </c>
      <c r="F76" s="75">
        <f t="shared" si="8"/>
        <v>3981.5609599999998</v>
      </c>
      <c r="G76" s="75">
        <v>100</v>
      </c>
      <c r="H76" s="75">
        <f t="shared" si="9"/>
        <v>4081.5609599999998</v>
      </c>
    </row>
    <row r="77" spans="1:8" ht="27.95" customHeight="1" x14ac:dyDescent="0.25">
      <c r="A77" s="3">
        <f>A92+1</f>
        <v>69</v>
      </c>
      <c r="B77" s="36" t="s">
        <v>170</v>
      </c>
      <c r="C77" s="81">
        <f>280</f>
        <v>280</v>
      </c>
      <c r="D77" s="79">
        <v>15.2</v>
      </c>
      <c r="E77" s="79">
        <v>15.2</v>
      </c>
      <c r="F77" s="75">
        <f t="shared" si="8"/>
        <v>4256</v>
      </c>
      <c r="G77" s="75">
        <v>100</v>
      </c>
      <c r="H77" s="75">
        <f t="shared" si="9"/>
        <v>4356</v>
      </c>
    </row>
    <row r="78" spans="1:8" ht="27.95" customHeight="1" x14ac:dyDescent="0.25">
      <c r="A78" s="30">
        <f>A76+1</f>
        <v>57</v>
      </c>
      <c r="B78" s="36" t="s">
        <v>147</v>
      </c>
      <c r="C78" s="81">
        <f>366.8*1.04</f>
        <v>381.47200000000004</v>
      </c>
      <c r="D78" s="79">
        <v>15.2</v>
      </c>
      <c r="E78" s="79">
        <v>15.2</v>
      </c>
      <c r="F78" s="75">
        <f t="shared" si="8"/>
        <v>5798.3744000000006</v>
      </c>
      <c r="G78" s="75">
        <v>100</v>
      </c>
      <c r="H78" s="75">
        <f t="shared" si="9"/>
        <v>5898.3744000000006</v>
      </c>
    </row>
    <row r="79" spans="1:8" ht="27.95" customHeight="1" x14ac:dyDescent="0.25">
      <c r="A79" s="30"/>
      <c r="B79" s="100" t="s">
        <v>148</v>
      </c>
      <c r="C79" s="81"/>
      <c r="D79" s="84"/>
      <c r="E79" s="79"/>
      <c r="F79" s="85"/>
      <c r="G79" s="85"/>
      <c r="H79" s="75"/>
    </row>
    <row r="80" spans="1:8" ht="27.95" customHeight="1" x14ac:dyDescent="0.25">
      <c r="A80" s="30">
        <f>A78+1</f>
        <v>58</v>
      </c>
      <c r="B80" s="43" t="s">
        <v>150</v>
      </c>
      <c r="C80" s="81">
        <f>440</f>
        <v>440</v>
      </c>
      <c r="D80" s="67">
        <v>15.2</v>
      </c>
      <c r="E80" s="79">
        <v>15.2</v>
      </c>
      <c r="F80" s="75">
        <f>C80*D80</f>
        <v>6688</v>
      </c>
      <c r="G80" s="75">
        <v>100</v>
      </c>
      <c r="H80" s="75">
        <f>SUM(F80+G80)</f>
        <v>6788</v>
      </c>
    </row>
    <row r="81" spans="1:8" ht="27.95" customHeight="1" x14ac:dyDescent="0.25">
      <c r="A81" s="30">
        <f>A80+1</f>
        <v>59</v>
      </c>
      <c r="B81" s="57" t="s">
        <v>152</v>
      </c>
      <c r="C81" s="81">
        <f>305.88*1.04</f>
        <v>318.11520000000002</v>
      </c>
      <c r="D81" s="67">
        <v>15.2</v>
      </c>
      <c r="E81" s="79">
        <v>15.2</v>
      </c>
      <c r="F81" s="75">
        <f>C81*D81</f>
        <v>4835.3510400000005</v>
      </c>
      <c r="G81" s="75">
        <v>100</v>
      </c>
      <c r="H81" s="75">
        <f>SUM(F81+G81)</f>
        <v>4935.3510400000005</v>
      </c>
    </row>
    <row r="82" spans="1:8" ht="27.95" customHeight="1" x14ac:dyDescent="0.25">
      <c r="A82" s="30">
        <f>A81+1</f>
        <v>60</v>
      </c>
      <c r="B82" s="57" t="s">
        <v>154</v>
      </c>
      <c r="C82" s="81">
        <f>336.47*1.04</f>
        <v>349.92880000000002</v>
      </c>
      <c r="D82" s="79">
        <v>15.2</v>
      </c>
      <c r="E82" s="79">
        <v>15.2</v>
      </c>
      <c r="F82" s="75">
        <v>0</v>
      </c>
      <c r="G82" s="75">
        <v>0</v>
      </c>
      <c r="H82" s="75">
        <f>SUM(F82+G82)</f>
        <v>0</v>
      </c>
    </row>
    <row r="83" spans="1:8" ht="27.95" customHeight="1" x14ac:dyDescent="0.25">
      <c r="A83" s="30">
        <f>A82+1</f>
        <v>61</v>
      </c>
      <c r="B83" s="57" t="s">
        <v>311</v>
      </c>
      <c r="C83" s="81">
        <v>349.93</v>
      </c>
      <c r="D83" s="79">
        <v>15.2</v>
      </c>
      <c r="E83" s="79">
        <v>15.2</v>
      </c>
      <c r="F83" s="75">
        <f>C83*D83</f>
        <v>5318.9359999999997</v>
      </c>
      <c r="G83" s="75">
        <v>100</v>
      </c>
      <c r="H83" s="75">
        <f>SUM(F83+G83)</f>
        <v>5418.9359999999997</v>
      </c>
    </row>
    <row r="84" spans="1:8" ht="27.95" customHeight="1" x14ac:dyDescent="0.25">
      <c r="A84" s="30"/>
      <c r="B84" s="100" t="s">
        <v>155</v>
      </c>
      <c r="C84" s="81"/>
      <c r="D84" s="67"/>
      <c r="E84" s="79"/>
      <c r="F84" s="75"/>
      <c r="G84" s="75"/>
      <c r="H84" s="75"/>
    </row>
    <row r="85" spans="1:8" ht="27.95" customHeight="1" x14ac:dyDescent="0.25">
      <c r="A85" s="30">
        <f>A83+1</f>
        <v>62</v>
      </c>
      <c r="B85" s="43" t="s">
        <v>157</v>
      </c>
      <c r="C85" s="81">
        <f>388</f>
        <v>388</v>
      </c>
      <c r="D85" s="79">
        <v>15.2</v>
      </c>
      <c r="E85" s="79">
        <v>15.2</v>
      </c>
      <c r="F85" s="75">
        <f>C85*D85</f>
        <v>5897.5999999999995</v>
      </c>
      <c r="G85" s="75">
        <v>100</v>
      </c>
      <c r="H85" s="75">
        <f>SUM(F85+G85)</f>
        <v>5997.5999999999995</v>
      </c>
    </row>
    <row r="86" spans="1:8" ht="27.95" customHeight="1" x14ac:dyDescent="0.25">
      <c r="A86" s="30"/>
      <c r="B86" s="99" t="s">
        <v>158</v>
      </c>
      <c r="C86" s="81"/>
      <c r="D86" s="79"/>
      <c r="E86" s="79"/>
      <c r="F86" s="75"/>
      <c r="G86" s="75"/>
      <c r="H86" s="75"/>
    </row>
    <row r="87" spans="1:8" ht="22.5" customHeight="1" x14ac:dyDescent="0.3">
      <c r="A87" s="3">
        <f>A85+1</f>
        <v>63</v>
      </c>
      <c r="B87" s="39" t="s">
        <v>160</v>
      </c>
      <c r="C87" s="81">
        <f>410</f>
        <v>410</v>
      </c>
      <c r="D87" s="79">
        <v>15.2</v>
      </c>
      <c r="E87" s="79">
        <v>15.2</v>
      </c>
      <c r="F87" s="75">
        <f t="shared" ref="F87:F92" si="11">C87*D87</f>
        <v>6232</v>
      </c>
      <c r="G87" s="75">
        <v>100</v>
      </c>
      <c r="H87" s="75">
        <f t="shared" ref="H87:H92" si="12">SUM(F87+G87)</f>
        <v>6332</v>
      </c>
    </row>
    <row r="88" spans="1:8" ht="27.95" customHeight="1" x14ac:dyDescent="0.25">
      <c r="A88" s="3">
        <f t="shared" ref="A88:A92" si="13">A87+1</f>
        <v>64</v>
      </c>
      <c r="B88" s="36" t="s">
        <v>164</v>
      </c>
      <c r="C88" s="81">
        <f>280</f>
        <v>280</v>
      </c>
      <c r="D88" s="79">
        <v>15.2</v>
      </c>
      <c r="E88" s="79">
        <v>15.2</v>
      </c>
      <c r="F88" s="75">
        <f t="shared" si="11"/>
        <v>4256</v>
      </c>
      <c r="G88" s="75">
        <v>100</v>
      </c>
      <c r="H88" s="75">
        <f t="shared" si="12"/>
        <v>4356</v>
      </c>
    </row>
    <row r="89" spans="1:8" ht="27.95" customHeight="1" x14ac:dyDescent="0.25">
      <c r="A89" s="3">
        <f t="shared" si="13"/>
        <v>65</v>
      </c>
      <c r="B89" s="48" t="s">
        <v>166</v>
      </c>
      <c r="C89" s="81">
        <f>318.76*1.04</f>
        <v>331.5104</v>
      </c>
      <c r="D89" s="79">
        <v>15.2</v>
      </c>
      <c r="E89" s="79">
        <v>15.2</v>
      </c>
      <c r="F89" s="66">
        <f t="shared" si="11"/>
        <v>5038.9580799999994</v>
      </c>
      <c r="G89" s="66">
        <v>100</v>
      </c>
      <c r="H89" s="75">
        <f t="shared" si="12"/>
        <v>5138.9580799999994</v>
      </c>
    </row>
    <row r="90" spans="1:8" ht="27.95" customHeight="1" x14ac:dyDescent="0.25">
      <c r="A90" s="3">
        <f t="shared" si="13"/>
        <v>66</v>
      </c>
      <c r="B90" s="48" t="s">
        <v>168</v>
      </c>
      <c r="C90" s="81">
        <f>316.18*1.04</f>
        <v>328.8272</v>
      </c>
      <c r="D90" s="79">
        <v>15.2</v>
      </c>
      <c r="E90" s="79">
        <v>15.2</v>
      </c>
      <c r="F90" s="66">
        <f t="shared" si="11"/>
        <v>4998.1734399999996</v>
      </c>
      <c r="G90" s="66">
        <v>100</v>
      </c>
      <c r="H90" s="75">
        <f t="shared" si="12"/>
        <v>5098.1734399999996</v>
      </c>
    </row>
    <row r="91" spans="1:8" ht="27.95" customHeight="1" x14ac:dyDescent="0.25">
      <c r="A91" s="3">
        <f t="shared" si="13"/>
        <v>67</v>
      </c>
      <c r="B91" s="36" t="s">
        <v>135</v>
      </c>
      <c r="C91" s="81">
        <f>410</f>
        <v>410</v>
      </c>
      <c r="D91" s="79">
        <v>15.2</v>
      </c>
      <c r="E91" s="79">
        <v>15.2</v>
      </c>
      <c r="F91" s="75">
        <f t="shared" si="11"/>
        <v>6232</v>
      </c>
      <c r="G91" s="75">
        <v>100</v>
      </c>
      <c r="H91" s="75">
        <f t="shared" si="12"/>
        <v>6332</v>
      </c>
    </row>
    <row r="92" spans="1:8" ht="27.95" customHeight="1" x14ac:dyDescent="0.25">
      <c r="A92" s="3">
        <f t="shared" si="13"/>
        <v>68</v>
      </c>
      <c r="B92" s="36" t="s">
        <v>312</v>
      </c>
      <c r="C92" s="81">
        <v>280</v>
      </c>
      <c r="D92" s="79">
        <v>15.2</v>
      </c>
      <c r="E92" s="79">
        <v>15.2</v>
      </c>
      <c r="F92" s="75">
        <f t="shared" si="11"/>
        <v>4256</v>
      </c>
      <c r="G92" s="75">
        <v>100</v>
      </c>
      <c r="H92" s="75">
        <f t="shared" si="12"/>
        <v>4356</v>
      </c>
    </row>
    <row r="93" spans="1:8" ht="27.95" customHeight="1" x14ac:dyDescent="0.25">
      <c r="A93" s="30"/>
      <c r="B93" s="99" t="s">
        <v>171</v>
      </c>
      <c r="C93" s="81"/>
      <c r="D93" s="79"/>
      <c r="E93" s="79"/>
      <c r="F93" s="75"/>
      <c r="G93" s="75"/>
      <c r="H93" s="75"/>
    </row>
    <row r="94" spans="1:8" ht="27.95" customHeight="1" x14ac:dyDescent="0.25">
      <c r="A94" s="30">
        <f>A70+1</f>
        <v>51</v>
      </c>
      <c r="B94" s="43" t="s">
        <v>37</v>
      </c>
      <c r="C94" s="81">
        <v>410</v>
      </c>
      <c r="D94" s="79">
        <v>15.2</v>
      </c>
      <c r="E94" s="79">
        <v>15.2</v>
      </c>
      <c r="F94" s="75">
        <f t="shared" ref="F94:F114" si="14">C94*D94</f>
        <v>6232</v>
      </c>
      <c r="G94" s="75">
        <v>100</v>
      </c>
      <c r="H94" s="75">
        <f t="shared" ref="H94:H103" si="15">SUM(F94+G94)</f>
        <v>6332</v>
      </c>
    </row>
    <row r="95" spans="1:8" ht="27.95" customHeight="1" x14ac:dyDescent="0.25">
      <c r="A95" s="30">
        <f>A77+1</f>
        <v>70</v>
      </c>
      <c r="B95" s="36" t="s">
        <v>175</v>
      </c>
      <c r="C95" s="81">
        <f>269.11*1.04</f>
        <v>279.87440000000004</v>
      </c>
      <c r="D95" s="79">
        <v>15.2</v>
      </c>
      <c r="E95" s="79">
        <v>15.2</v>
      </c>
      <c r="F95" s="75">
        <f t="shared" si="14"/>
        <v>4254.0908800000007</v>
      </c>
      <c r="G95" s="75">
        <v>100</v>
      </c>
      <c r="H95" s="75">
        <f t="shared" si="15"/>
        <v>4354.0908800000007</v>
      </c>
    </row>
    <row r="96" spans="1:8" ht="27.95" customHeight="1" x14ac:dyDescent="0.25">
      <c r="A96" s="30">
        <f>A95+1</f>
        <v>71</v>
      </c>
      <c r="B96" s="36" t="s">
        <v>177</v>
      </c>
      <c r="C96" s="81">
        <f t="shared" ref="C96:C103" si="16">269.11*1.04</f>
        <v>279.87440000000004</v>
      </c>
      <c r="D96" s="79">
        <v>15.2</v>
      </c>
      <c r="E96" s="79">
        <v>15.2</v>
      </c>
      <c r="F96" s="75">
        <f t="shared" si="14"/>
        <v>4254.0908800000007</v>
      </c>
      <c r="G96" s="75">
        <v>100</v>
      </c>
      <c r="H96" s="75">
        <f t="shared" si="15"/>
        <v>4354.0908800000007</v>
      </c>
    </row>
    <row r="97" spans="1:8" ht="27.95" customHeight="1" x14ac:dyDescent="0.25">
      <c r="A97" s="30">
        <f t="shared" ref="A97:A151" si="17">A96+1</f>
        <v>72</v>
      </c>
      <c r="B97" s="36" t="s">
        <v>179</v>
      </c>
      <c r="C97" s="81">
        <f t="shared" si="16"/>
        <v>279.87440000000004</v>
      </c>
      <c r="D97" s="79">
        <v>15.2</v>
      </c>
      <c r="E97" s="79">
        <v>15.2</v>
      </c>
      <c r="F97" s="75">
        <f t="shared" si="14"/>
        <v>4254.0908800000007</v>
      </c>
      <c r="G97" s="75">
        <v>100</v>
      </c>
      <c r="H97" s="75">
        <f t="shared" si="15"/>
        <v>4354.0908800000007</v>
      </c>
    </row>
    <row r="98" spans="1:8" ht="27.95" customHeight="1" x14ac:dyDescent="0.25">
      <c r="A98" s="30">
        <f t="shared" si="17"/>
        <v>73</v>
      </c>
      <c r="B98" s="36" t="s">
        <v>181</v>
      </c>
      <c r="C98" s="81">
        <f t="shared" si="16"/>
        <v>279.87440000000004</v>
      </c>
      <c r="D98" s="79">
        <v>15.2</v>
      </c>
      <c r="E98" s="79">
        <v>15.2</v>
      </c>
      <c r="F98" s="75">
        <f t="shared" si="14"/>
        <v>4254.0908800000007</v>
      </c>
      <c r="G98" s="75">
        <v>100</v>
      </c>
      <c r="H98" s="75">
        <f t="shared" si="15"/>
        <v>4354.0908800000007</v>
      </c>
    </row>
    <row r="99" spans="1:8" ht="27.95" customHeight="1" x14ac:dyDescent="0.25">
      <c r="A99" s="30">
        <f t="shared" si="17"/>
        <v>74</v>
      </c>
      <c r="B99" s="36" t="s">
        <v>183</v>
      </c>
      <c r="C99" s="81">
        <f t="shared" si="16"/>
        <v>279.87440000000004</v>
      </c>
      <c r="D99" s="79">
        <v>15.2</v>
      </c>
      <c r="E99" s="79">
        <v>15.2</v>
      </c>
      <c r="F99" s="75">
        <f t="shared" si="14"/>
        <v>4254.0908800000007</v>
      </c>
      <c r="G99" s="75">
        <v>100</v>
      </c>
      <c r="H99" s="75">
        <f t="shared" si="15"/>
        <v>4354.0908800000007</v>
      </c>
    </row>
    <row r="100" spans="1:8" ht="27.95" customHeight="1" x14ac:dyDescent="0.25">
      <c r="A100" s="30">
        <f t="shared" si="17"/>
        <v>75</v>
      </c>
      <c r="B100" s="36" t="s">
        <v>185</v>
      </c>
      <c r="C100" s="81">
        <f t="shared" si="16"/>
        <v>279.87440000000004</v>
      </c>
      <c r="D100" s="79">
        <v>15.2</v>
      </c>
      <c r="E100" s="79">
        <v>15.2</v>
      </c>
      <c r="F100" s="75">
        <f t="shared" si="14"/>
        <v>4254.0908800000007</v>
      </c>
      <c r="G100" s="75">
        <v>100</v>
      </c>
      <c r="H100" s="75">
        <f t="shared" si="15"/>
        <v>4354.0908800000007</v>
      </c>
    </row>
    <row r="101" spans="1:8" ht="27.95" customHeight="1" x14ac:dyDescent="0.25">
      <c r="A101" s="30">
        <f t="shared" si="17"/>
        <v>76</v>
      </c>
      <c r="B101" s="36" t="s">
        <v>187</v>
      </c>
      <c r="C101" s="81">
        <f t="shared" si="16"/>
        <v>279.87440000000004</v>
      </c>
      <c r="D101" s="79">
        <v>15.2</v>
      </c>
      <c r="E101" s="79">
        <v>15.2</v>
      </c>
      <c r="F101" s="75">
        <f t="shared" si="14"/>
        <v>4254.0908800000007</v>
      </c>
      <c r="G101" s="75">
        <v>100</v>
      </c>
      <c r="H101" s="75">
        <f t="shared" si="15"/>
        <v>4354.0908800000007</v>
      </c>
    </row>
    <row r="102" spans="1:8" ht="27.95" customHeight="1" x14ac:dyDescent="0.25">
      <c r="A102" s="30">
        <f t="shared" si="17"/>
        <v>77</v>
      </c>
      <c r="B102" s="36" t="s">
        <v>189</v>
      </c>
      <c r="C102" s="81">
        <f t="shared" si="16"/>
        <v>279.87440000000004</v>
      </c>
      <c r="D102" s="79">
        <v>15.2</v>
      </c>
      <c r="E102" s="79">
        <v>15.2</v>
      </c>
      <c r="F102" s="75">
        <f t="shared" si="14"/>
        <v>4254.0908800000007</v>
      </c>
      <c r="G102" s="75">
        <v>100</v>
      </c>
      <c r="H102" s="75">
        <f t="shared" si="15"/>
        <v>4354.0908800000007</v>
      </c>
    </row>
    <row r="103" spans="1:8" ht="27.95" customHeight="1" x14ac:dyDescent="0.25">
      <c r="A103" s="30">
        <f t="shared" si="17"/>
        <v>78</v>
      </c>
      <c r="B103" s="36" t="s">
        <v>191</v>
      </c>
      <c r="C103" s="81">
        <f t="shared" si="16"/>
        <v>279.87440000000004</v>
      </c>
      <c r="D103" s="79">
        <v>15.2</v>
      </c>
      <c r="E103" s="79">
        <v>15.2</v>
      </c>
      <c r="F103" s="75">
        <f t="shared" si="14"/>
        <v>4254.0908800000007</v>
      </c>
      <c r="G103" s="75">
        <v>100</v>
      </c>
      <c r="H103" s="75">
        <f t="shared" si="15"/>
        <v>4354.0908800000007</v>
      </c>
    </row>
    <row r="104" spans="1:8" ht="27.95" customHeight="1" x14ac:dyDescent="0.25">
      <c r="A104" s="30">
        <f t="shared" si="17"/>
        <v>79</v>
      </c>
      <c r="B104" s="36" t="s">
        <v>193</v>
      </c>
      <c r="C104" s="81">
        <f>253</f>
        <v>253</v>
      </c>
      <c r="D104" s="79">
        <v>15.2</v>
      </c>
      <c r="E104" s="79">
        <v>15.2</v>
      </c>
      <c r="F104" s="75">
        <f t="shared" si="14"/>
        <v>3845.6</v>
      </c>
      <c r="G104" s="75">
        <v>100</v>
      </c>
      <c r="H104" s="75">
        <f t="shared" ref="H104:H115" si="18">SUM(F104:G104)</f>
        <v>3945.6</v>
      </c>
    </row>
    <row r="105" spans="1:8" ht="27.95" customHeight="1" x14ac:dyDescent="0.25">
      <c r="A105" s="30">
        <f t="shared" si="17"/>
        <v>80</v>
      </c>
      <c r="B105" s="36" t="s">
        <v>195</v>
      </c>
      <c r="C105" s="81">
        <f>137.01*1.04</f>
        <v>142.49039999999999</v>
      </c>
      <c r="D105" s="79">
        <v>15.2</v>
      </c>
      <c r="E105" s="79">
        <v>15.2</v>
      </c>
      <c r="F105" s="75">
        <f t="shared" si="14"/>
        <v>2165.8540799999996</v>
      </c>
      <c r="G105" s="75">
        <v>100</v>
      </c>
      <c r="H105" s="75">
        <f t="shared" si="18"/>
        <v>2265.8540799999996</v>
      </c>
    </row>
    <row r="106" spans="1:8" ht="27.95" customHeight="1" x14ac:dyDescent="0.25">
      <c r="A106" s="30">
        <f t="shared" si="17"/>
        <v>81</v>
      </c>
      <c r="B106" s="36" t="s">
        <v>197</v>
      </c>
      <c r="C106" s="81">
        <v>253</v>
      </c>
      <c r="D106" s="79">
        <v>15.2</v>
      </c>
      <c r="E106" s="79">
        <v>15.2</v>
      </c>
      <c r="F106" s="75">
        <f t="shared" si="14"/>
        <v>3845.6</v>
      </c>
      <c r="G106" s="75">
        <v>100</v>
      </c>
      <c r="H106" s="75">
        <f t="shared" si="18"/>
        <v>3945.6</v>
      </c>
    </row>
    <row r="107" spans="1:8" ht="27.95" customHeight="1" x14ac:dyDescent="0.25">
      <c r="A107" s="30">
        <f t="shared" si="17"/>
        <v>82</v>
      </c>
      <c r="B107" s="36" t="s">
        <v>199</v>
      </c>
      <c r="C107" s="81">
        <v>253</v>
      </c>
      <c r="D107" s="79">
        <v>15.2</v>
      </c>
      <c r="E107" s="79">
        <v>15.2</v>
      </c>
      <c r="F107" s="75">
        <f t="shared" si="14"/>
        <v>3845.6</v>
      </c>
      <c r="G107" s="75">
        <v>100</v>
      </c>
      <c r="H107" s="75">
        <f t="shared" si="18"/>
        <v>3945.6</v>
      </c>
    </row>
    <row r="108" spans="1:8" ht="27.95" customHeight="1" x14ac:dyDescent="0.25">
      <c r="A108" s="30">
        <f t="shared" si="17"/>
        <v>83</v>
      </c>
      <c r="B108" s="36" t="s">
        <v>201</v>
      </c>
      <c r="C108" s="81">
        <v>253</v>
      </c>
      <c r="D108" s="79">
        <v>15.2</v>
      </c>
      <c r="E108" s="79">
        <v>15.2</v>
      </c>
      <c r="F108" s="75">
        <f t="shared" si="14"/>
        <v>3845.6</v>
      </c>
      <c r="G108" s="75">
        <v>100</v>
      </c>
      <c r="H108" s="75">
        <f t="shared" si="18"/>
        <v>3945.6</v>
      </c>
    </row>
    <row r="109" spans="1:8" ht="27.95" customHeight="1" x14ac:dyDescent="0.25">
      <c r="A109" s="30">
        <f t="shared" si="17"/>
        <v>84</v>
      </c>
      <c r="B109" s="36" t="s">
        <v>203</v>
      </c>
      <c r="C109" s="81">
        <f>243.27*1.04</f>
        <v>253.00080000000003</v>
      </c>
      <c r="D109" s="79">
        <v>15.2</v>
      </c>
      <c r="E109" s="79">
        <v>15.2</v>
      </c>
      <c r="F109" s="75">
        <f t="shared" si="14"/>
        <v>3845.6121600000001</v>
      </c>
      <c r="G109" s="75">
        <v>100</v>
      </c>
      <c r="H109" s="75">
        <f t="shared" si="18"/>
        <v>3945.6121600000001</v>
      </c>
    </row>
    <row r="110" spans="1:8" ht="27.95" customHeight="1" x14ac:dyDescent="0.25">
      <c r="A110" s="30">
        <f t="shared" si="17"/>
        <v>85</v>
      </c>
      <c r="B110" s="36" t="s">
        <v>205</v>
      </c>
      <c r="C110" s="81">
        <v>253</v>
      </c>
      <c r="D110" s="79">
        <v>15.2</v>
      </c>
      <c r="E110" s="79">
        <v>15.2</v>
      </c>
      <c r="F110" s="75">
        <f t="shared" si="14"/>
        <v>3845.6</v>
      </c>
      <c r="G110" s="75">
        <v>100</v>
      </c>
      <c r="H110" s="75">
        <f t="shared" si="18"/>
        <v>3945.6</v>
      </c>
    </row>
    <row r="111" spans="1:8" ht="27.95" customHeight="1" x14ac:dyDescent="0.25">
      <c r="A111" s="30">
        <f t="shared" si="17"/>
        <v>86</v>
      </c>
      <c r="B111" s="36" t="s">
        <v>207</v>
      </c>
      <c r="C111" s="81">
        <v>253</v>
      </c>
      <c r="D111" s="79">
        <v>15.2</v>
      </c>
      <c r="E111" s="79">
        <v>15.2</v>
      </c>
      <c r="F111" s="75">
        <f t="shared" si="14"/>
        <v>3845.6</v>
      </c>
      <c r="G111" s="75">
        <v>100</v>
      </c>
      <c r="H111" s="75">
        <f t="shared" si="18"/>
        <v>3945.6</v>
      </c>
    </row>
    <row r="112" spans="1:8" ht="27.95" customHeight="1" x14ac:dyDescent="0.25">
      <c r="A112" s="30">
        <f t="shared" si="17"/>
        <v>87</v>
      </c>
      <c r="B112" s="43" t="s">
        <v>209</v>
      </c>
      <c r="C112" s="81">
        <f>338.66*1.04</f>
        <v>352.20640000000003</v>
      </c>
      <c r="D112" s="79">
        <v>15.2</v>
      </c>
      <c r="E112" s="79">
        <v>15.2</v>
      </c>
      <c r="F112" s="75">
        <f t="shared" si="14"/>
        <v>5353.5372800000005</v>
      </c>
      <c r="G112" s="75">
        <v>100</v>
      </c>
      <c r="H112" s="75">
        <f t="shared" si="18"/>
        <v>5453.5372800000005</v>
      </c>
    </row>
    <row r="113" spans="1:8" ht="27.95" customHeight="1" x14ac:dyDescent="0.25">
      <c r="A113" s="30">
        <f t="shared" si="17"/>
        <v>88</v>
      </c>
      <c r="B113" s="36" t="s">
        <v>211</v>
      </c>
      <c r="C113" s="81">
        <f>244.79*1.04</f>
        <v>254.58160000000001</v>
      </c>
      <c r="D113" s="79">
        <v>15.2</v>
      </c>
      <c r="E113" s="79">
        <v>15.2</v>
      </c>
      <c r="F113" s="75">
        <f t="shared" si="14"/>
        <v>3869.64032</v>
      </c>
      <c r="G113" s="75">
        <v>100</v>
      </c>
      <c r="H113" s="75">
        <f t="shared" si="18"/>
        <v>3969.64032</v>
      </c>
    </row>
    <row r="114" spans="1:8" ht="27.95" customHeight="1" x14ac:dyDescent="0.25">
      <c r="A114" s="30">
        <f>A113+1</f>
        <v>89</v>
      </c>
      <c r="B114" s="36" t="s">
        <v>213</v>
      </c>
      <c r="C114" s="81">
        <f>244.79*1.04</f>
        <v>254.58160000000001</v>
      </c>
      <c r="D114" s="79">
        <v>15.2</v>
      </c>
      <c r="E114" s="79">
        <v>15.2</v>
      </c>
      <c r="F114" s="75">
        <f t="shared" si="14"/>
        <v>3869.64032</v>
      </c>
      <c r="G114" s="75">
        <v>100</v>
      </c>
      <c r="H114" s="75">
        <f t="shared" si="18"/>
        <v>3969.64032</v>
      </c>
    </row>
    <row r="115" spans="1:8" ht="27.95" customHeight="1" x14ac:dyDescent="0.25">
      <c r="A115" s="30">
        <f>A114+1</f>
        <v>90</v>
      </c>
      <c r="B115" s="43" t="s">
        <v>215</v>
      </c>
      <c r="C115" s="81">
        <f>244.79*1.04</f>
        <v>254.58160000000001</v>
      </c>
      <c r="D115" s="79">
        <v>15.2</v>
      </c>
      <c r="E115" s="79">
        <v>15.2</v>
      </c>
      <c r="F115" s="75">
        <v>3869.64</v>
      </c>
      <c r="G115" s="75">
        <v>100</v>
      </c>
      <c r="H115" s="75">
        <f t="shared" si="18"/>
        <v>3969.64</v>
      </c>
    </row>
    <row r="116" spans="1:8" ht="27.95" customHeight="1" x14ac:dyDescent="0.25">
      <c r="A116" s="30"/>
      <c r="B116" s="99" t="s">
        <v>216</v>
      </c>
      <c r="C116" s="81"/>
      <c r="D116" s="79"/>
      <c r="E116" s="79"/>
      <c r="F116" s="75"/>
      <c r="G116" s="75"/>
      <c r="H116" s="75"/>
    </row>
    <row r="117" spans="1:8" ht="21.75" customHeight="1" x14ac:dyDescent="0.3">
      <c r="A117" s="3">
        <f>A115+1</f>
        <v>91</v>
      </c>
      <c r="B117" s="82" t="s">
        <v>218</v>
      </c>
      <c r="C117" s="81">
        <v>410</v>
      </c>
      <c r="D117" s="79">
        <v>15.2</v>
      </c>
      <c r="E117" s="79">
        <v>15.2</v>
      </c>
      <c r="F117" s="75">
        <f t="shared" ref="F117:F134" si="19">C117*D117</f>
        <v>6232</v>
      </c>
      <c r="G117" s="75">
        <v>100</v>
      </c>
      <c r="H117" s="75">
        <f t="shared" ref="H117:H139" si="20">SUM(F117:G117)</f>
        <v>6332</v>
      </c>
    </row>
    <row r="118" spans="1:8" ht="27.95" customHeight="1" x14ac:dyDescent="0.25">
      <c r="A118" s="30">
        <f>A117+1</f>
        <v>92</v>
      </c>
      <c r="B118" s="36" t="s">
        <v>220</v>
      </c>
      <c r="C118" s="81">
        <f>400.07*1.04</f>
        <v>416.07280000000003</v>
      </c>
      <c r="D118" s="79">
        <v>15.2</v>
      </c>
      <c r="E118" s="79">
        <v>15.2</v>
      </c>
      <c r="F118" s="75">
        <f t="shared" si="19"/>
        <v>6324.30656</v>
      </c>
      <c r="G118" s="75">
        <v>100</v>
      </c>
      <c r="H118" s="75">
        <f t="shared" si="20"/>
        <v>6424.30656</v>
      </c>
    </row>
    <row r="119" spans="1:8" ht="27.95" customHeight="1" x14ac:dyDescent="0.25">
      <c r="A119" s="30">
        <f t="shared" si="17"/>
        <v>93</v>
      </c>
      <c r="B119" s="36" t="s">
        <v>222</v>
      </c>
      <c r="C119" s="81">
        <v>300</v>
      </c>
      <c r="D119" s="79">
        <v>15.2</v>
      </c>
      <c r="E119" s="79">
        <v>15.2</v>
      </c>
      <c r="F119" s="75">
        <f t="shared" si="19"/>
        <v>4560</v>
      </c>
      <c r="G119" s="75">
        <v>100</v>
      </c>
      <c r="H119" s="75">
        <f t="shared" si="20"/>
        <v>4660</v>
      </c>
    </row>
    <row r="120" spans="1:8" ht="27.95" customHeight="1" x14ac:dyDescent="0.25">
      <c r="A120" s="30">
        <f t="shared" si="17"/>
        <v>94</v>
      </c>
      <c r="B120" s="36" t="s">
        <v>224</v>
      </c>
      <c r="C120" s="81">
        <f>317.58*1.04</f>
        <v>330.28320000000002</v>
      </c>
      <c r="D120" s="79">
        <v>15.2</v>
      </c>
      <c r="E120" s="79">
        <v>15.2</v>
      </c>
      <c r="F120" s="75">
        <f t="shared" si="19"/>
        <v>5020.3046400000003</v>
      </c>
      <c r="G120" s="75">
        <v>100</v>
      </c>
      <c r="H120" s="75">
        <f t="shared" si="20"/>
        <v>5120.3046400000003</v>
      </c>
    </row>
    <row r="121" spans="1:8" ht="27.95" customHeight="1" x14ac:dyDescent="0.25">
      <c r="A121" s="30">
        <f t="shared" si="17"/>
        <v>95</v>
      </c>
      <c r="B121" s="36" t="s">
        <v>226</v>
      </c>
      <c r="C121" s="81">
        <v>300</v>
      </c>
      <c r="D121" s="79">
        <v>15.2</v>
      </c>
      <c r="E121" s="79">
        <v>14.2</v>
      </c>
      <c r="F121" s="75">
        <f t="shared" si="19"/>
        <v>4560</v>
      </c>
      <c r="G121" s="75">
        <v>100</v>
      </c>
      <c r="H121" s="75">
        <f t="shared" si="20"/>
        <v>4660</v>
      </c>
    </row>
    <row r="122" spans="1:8" ht="27.95" customHeight="1" x14ac:dyDescent="0.25">
      <c r="A122" s="30">
        <f t="shared" si="17"/>
        <v>96</v>
      </c>
      <c r="B122" s="36" t="s">
        <v>228</v>
      </c>
      <c r="C122" s="81">
        <v>300</v>
      </c>
      <c r="D122" s="79">
        <v>15.2</v>
      </c>
      <c r="E122" s="79">
        <v>15.2</v>
      </c>
      <c r="F122" s="75">
        <f t="shared" si="19"/>
        <v>4560</v>
      </c>
      <c r="G122" s="75">
        <v>100</v>
      </c>
      <c r="H122" s="75">
        <f t="shared" si="20"/>
        <v>4660</v>
      </c>
    </row>
    <row r="123" spans="1:8" ht="27.95" customHeight="1" x14ac:dyDescent="0.25">
      <c r="A123" s="30">
        <f t="shared" si="17"/>
        <v>97</v>
      </c>
      <c r="B123" s="36" t="s">
        <v>230</v>
      </c>
      <c r="C123" s="81">
        <v>300</v>
      </c>
      <c r="D123" s="79">
        <v>15.2</v>
      </c>
      <c r="E123" s="79">
        <v>15.2</v>
      </c>
      <c r="F123" s="75">
        <f t="shared" si="19"/>
        <v>4560</v>
      </c>
      <c r="G123" s="75">
        <v>100</v>
      </c>
      <c r="H123" s="75">
        <f t="shared" si="20"/>
        <v>4660</v>
      </c>
    </row>
    <row r="124" spans="1:8" ht="27.95" customHeight="1" x14ac:dyDescent="0.25">
      <c r="A124" s="30">
        <f t="shared" si="17"/>
        <v>98</v>
      </c>
      <c r="B124" s="36" t="s">
        <v>232</v>
      </c>
      <c r="C124" s="81">
        <v>300</v>
      </c>
      <c r="D124" s="79">
        <v>15.2</v>
      </c>
      <c r="E124" s="79">
        <v>15.2</v>
      </c>
      <c r="F124" s="75">
        <f t="shared" si="19"/>
        <v>4560</v>
      </c>
      <c r="G124" s="75">
        <v>100</v>
      </c>
      <c r="H124" s="75">
        <f t="shared" si="20"/>
        <v>4660</v>
      </c>
    </row>
    <row r="125" spans="1:8" ht="27.95" customHeight="1" x14ac:dyDescent="0.25">
      <c r="A125" s="30">
        <f t="shared" si="17"/>
        <v>99</v>
      </c>
      <c r="B125" s="36" t="s">
        <v>234</v>
      </c>
      <c r="C125" s="81">
        <v>300</v>
      </c>
      <c r="D125" s="30">
        <v>15.2</v>
      </c>
      <c r="E125" s="79">
        <v>15.2</v>
      </c>
      <c r="F125" s="75">
        <f t="shared" si="19"/>
        <v>4560</v>
      </c>
      <c r="G125" s="75">
        <v>100</v>
      </c>
      <c r="H125" s="75">
        <f t="shared" si="20"/>
        <v>4660</v>
      </c>
    </row>
    <row r="126" spans="1:8" ht="27.95" customHeight="1" x14ac:dyDescent="0.25">
      <c r="A126" s="30">
        <f t="shared" si="17"/>
        <v>100</v>
      </c>
      <c r="B126" s="36" t="s">
        <v>236</v>
      </c>
      <c r="C126" s="81">
        <v>300</v>
      </c>
      <c r="D126" s="79">
        <v>15.2</v>
      </c>
      <c r="E126" s="79">
        <v>15.2</v>
      </c>
      <c r="F126" s="75">
        <f t="shared" si="19"/>
        <v>4560</v>
      </c>
      <c r="G126" s="75">
        <v>100</v>
      </c>
      <c r="H126" s="75">
        <f t="shared" si="20"/>
        <v>4660</v>
      </c>
    </row>
    <row r="127" spans="1:8" ht="27.95" customHeight="1" x14ac:dyDescent="0.25">
      <c r="A127" s="30">
        <f t="shared" si="17"/>
        <v>101</v>
      </c>
      <c r="B127" s="36" t="s">
        <v>238</v>
      </c>
      <c r="C127" s="81">
        <v>280</v>
      </c>
      <c r="D127" s="79">
        <v>15.2</v>
      </c>
      <c r="E127" s="79">
        <v>15.2</v>
      </c>
      <c r="F127" s="75">
        <f t="shared" si="19"/>
        <v>4256</v>
      </c>
      <c r="G127" s="75">
        <v>100</v>
      </c>
      <c r="H127" s="75">
        <f t="shared" si="20"/>
        <v>4356</v>
      </c>
    </row>
    <row r="128" spans="1:8" ht="27.95" customHeight="1" x14ac:dyDescent="0.25">
      <c r="A128" s="30">
        <f t="shared" si="17"/>
        <v>102</v>
      </c>
      <c r="B128" s="36" t="s">
        <v>240</v>
      </c>
      <c r="C128" s="81">
        <v>280</v>
      </c>
      <c r="D128" s="79">
        <v>15.2</v>
      </c>
      <c r="E128" s="79">
        <v>15.2</v>
      </c>
      <c r="F128" s="75">
        <f t="shared" si="19"/>
        <v>4256</v>
      </c>
      <c r="G128" s="75">
        <v>100</v>
      </c>
      <c r="H128" s="75">
        <f t="shared" si="20"/>
        <v>4356</v>
      </c>
    </row>
    <row r="129" spans="1:8" ht="27.95" customHeight="1" x14ac:dyDescent="0.25">
      <c r="A129" s="30">
        <f t="shared" si="17"/>
        <v>103</v>
      </c>
      <c r="B129" s="36" t="s">
        <v>242</v>
      </c>
      <c r="C129" s="81">
        <f>280</f>
        <v>280</v>
      </c>
      <c r="D129" s="79">
        <v>15.2</v>
      </c>
      <c r="E129" s="79">
        <v>15.2</v>
      </c>
      <c r="F129" s="75">
        <f t="shared" si="19"/>
        <v>4256</v>
      </c>
      <c r="G129" s="75">
        <v>100</v>
      </c>
      <c r="H129" s="75">
        <f t="shared" si="20"/>
        <v>4356</v>
      </c>
    </row>
    <row r="130" spans="1:8" ht="27.95" customHeight="1" x14ac:dyDescent="0.25">
      <c r="A130" s="30">
        <f t="shared" si="17"/>
        <v>104</v>
      </c>
      <c r="B130" s="36" t="s">
        <v>244</v>
      </c>
      <c r="C130" s="81">
        <v>280</v>
      </c>
      <c r="D130" s="79">
        <v>15.2</v>
      </c>
      <c r="E130" s="79">
        <v>15.2</v>
      </c>
      <c r="F130" s="75">
        <f t="shared" si="19"/>
        <v>4256</v>
      </c>
      <c r="G130" s="75">
        <v>100</v>
      </c>
      <c r="H130" s="75">
        <f t="shared" si="20"/>
        <v>4356</v>
      </c>
    </row>
    <row r="131" spans="1:8" ht="27.95" customHeight="1" x14ac:dyDescent="0.25">
      <c r="A131" s="30">
        <f t="shared" si="17"/>
        <v>105</v>
      </c>
      <c r="B131" s="36" t="s">
        <v>246</v>
      </c>
      <c r="C131" s="81">
        <f>280</f>
        <v>280</v>
      </c>
      <c r="D131" s="79">
        <v>15.2</v>
      </c>
      <c r="E131" s="79">
        <v>15.2</v>
      </c>
      <c r="F131" s="75">
        <f t="shared" si="19"/>
        <v>4256</v>
      </c>
      <c r="G131" s="75">
        <v>100</v>
      </c>
      <c r="H131" s="75">
        <f t="shared" si="20"/>
        <v>4356</v>
      </c>
    </row>
    <row r="132" spans="1:8" ht="27.95" customHeight="1" x14ac:dyDescent="0.25">
      <c r="A132" s="30">
        <f t="shared" si="17"/>
        <v>106</v>
      </c>
      <c r="B132" s="36" t="s">
        <v>248</v>
      </c>
      <c r="C132" s="81">
        <v>280</v>
      </c>
      <c r="D132" s="30">
        <v>15.2</v>
      </c>
      <c r="E132" s="79">
        <v>15.2</v>
      </c>
      <c r="F132" s="75">
        <f t="shared" si="19"/>
        <v>4256</v>
      </c>
      <c r="G132" s="75">
        <v>100</v>
      </c>
      <c r="H132" s="75">
        <f t="shared" si="20"/>
        <v>4356</v>
      </c>
    </row>
    <row r="133" spans="1:8" ht="27.95" customHeight="1" x14ac:dyDescent="0.25">
      <c r="A133" s="30">
        <f t="shared" si="17"/>
        <v>107</v>
      </c>
      <c r="B133" s="36" t="s">
        <v>250</v>
      </c>
      <c r="C133" s="81">
        <f>245.93*1.04</f>
        <v>255.7672</v>
      </c>
      <c r="D133" s="79">
        <v>15.2</v>
      </c>
      <c r="E133" s="79">
        <v>15.2</v>
      </c>
      <c r="F133" s="75">
        <f t="shared" si="19"/>
        <v>3887.6614399999999</v>
      </c>
      <c r="G133" s="75">
        <v>100</v>
      </c>
      <c r="H133" s="75">
        <f t="shared" si="20"/>
        <v>3987.6614399999999</v>
      </c>
    </row>
    <row r="134" spans="1:8" ht="27.95" customHeight="1" x14ac:dyDescent="0.25">
      <c r="A134" s="30">
        <f t="shared" si="17"/>
        <v>108</v>
      </c>
      <c r="B134" s="36" t="s">
        <v>252</v>
      </c>
      <c r="C134" s="81">
        <v>280</v>
      </c>
      <c r="D134" s="79">
        <v>15.2</v>
      </c>
      <c r="E134" s="79">
        <v>15.2</v>
      </c>
      <c r="F134" s="75">
        <f t="shared" si="19"/>
        <v>4256</v>
      </c>
      <c r="G134" s="75">
        <v>100</v>
      </c>
      <c r="H134" s="75">
        <f t="shared" si="20"/>
        <v>4356</v>
      </c>
    </row>
    <row r="135" spans="1:8" ht="27.95" customHeight="1" x14ac:dyDescent="0.25">
      <c r="A135" s="30">
        <f t="shared" si="17"/>
        <v>109</v>
      </c>
      <c r="B135" s="36" t="s">
        <v>254</v>
      </c>
      <c r="C135" s="81">
        <v>280</v>
      </c>
      <c r="D135" s="79">
        <v>15.2</v>
      </c>
      <c r="E135" s="79">
        <v>15.2</v>
      </c>
      <c r="F135" s="75">
        <v>4256</v>
      </c>
      <c r="G135" s="75">
        <v>100</v>
      </c>
      <c r="H135" s="75">
        <f t="shared" si="20"/>
        <v>4356</v>
      </c>
    </row>
    <row r="136" spans="1:8" ht="27.95" customHeight="1" x14ac:dyDescent="0.25">
      <c r="A136" s="30">
        <f t="shared" si="17"/>
        <v>110</v>
      </c>
      <c r="B136" s="43" t="s">
        <v>256</v>
      </c>
      <c r="C136" s="81">
        <v>280</v>
      </c>
      <c r="D136" s="79">
        <v>15.2</v>
      </c>
      <c r="E136" s="79">
        <v>11.2</v>
      </c>
      <c r="F136" s="75">
        <f>C136*D136</f>
        <v>4256</v>
      </c>
      <c r="G136" s="75">
        <v>100</v>
      </c>
      <c r="H136" s="75">
        <f t="shared" si="20"/>
        <v>4356</v>
      </c>
    </row>
    <row r="137" spans="1:8" ht="27.95" customHeight="1" x14ac:dyDescent="0.25">
      <c r="A137" s="30">
        <f t="shared" si="17"/>
        <v>111</v>
      </c>
      <c r="B137" s="36" t="s">
        <v>259</v>
      </c>
      <c r="C137" s="81">
        <v>280</v>
      </c>
      <c r="D137" s="79">
        <v>15.2</v>
      </c>
      <c r="E137" s="79">
        <v>15.2</v>
      </c>
      <c r="F137" s="75">
        <f>C137*D137</f>
        <v>4256</v>
      </c>
      <c r="G137" s="75">
        <v>100</v>
      </c>
      <c r="H137" s="75">
        <f t="shared" si="20"/>
        <v>4356</v>
      </c>
    </row>
    <row r="138" spans="1:8" ht="27.95" customHeight="1" x14ac:dyDescent="0.25">
      <c r="A138" s="30">
        <f t="shared" si="17"/>
        <v>112</v>
      </c>
      <c r="B138" s="36" t="s">
        <v>261</v>
      </c>
      <c r="C138" s="81">
        <v>280</v>
      </c>
      <c r="D138" s="79">
        <v>15.2</v>
      </c>
      <c r="E138" s="79">
        <v>15.2</v>
      </c>
      <c r="F138" s="75">
        <f>C138*D138</f>
        <v>4256</v>
      </c>
      <c r="G138" s="75">
        <v>100</v>
      </c>
      <c r="H138" s="75">
        <f t="shared" si="20"/>
        <v>4356</v>
      </c>
    </row>
    <row r="139" spans="1:8" ht="27.95" customHeight="1" x14ac:dyDescent="0.25">
      <c r="A139" s="30">
        <f t="shared" si="17"/>
        <v>113</v>
      </c>
      <c r="B139" s="36" t="s">
        <v>320</v>
      </c>
      <c r="C139" s="81">
        <f>252*1.04</f>
        <v>262.08</v>
      </c>
      <c r="D139" s="79">
        <v>15.2</v>
      </c>
      <c r="E139" s="79">
        <v>15.2</v>
      </c>
      <c r="F139" s="75">
        <f>C139*E139</f>
        <v>3983.6159999999995</v>
      </c>
      <c r="G139" s="75">
        <v>100</v>
      </c>
      <c r="H139" s="75">
        <f t="shared" si="20"/>
        <v>4083.6159999999995</v>
      </c>
    </row>
    <row r="140" spans="1:8" ht="27.95" customHeight="1" x14ac:dyDescent="0.25">
      <c r="A140" s="30"/>
      <c r="B140" s="101" t="s">
        <v>262</v>
      </c>
      <c r="C140" s="81"/>
      <c r="D140" s="79"/>
      <c r="E140" s="79"/>
      <c r="F140" s="75"/>
      <c r="G140" s="75"/>
      <c r="H140" s="75"/>
    </row>
    <row r="141" spans="1:8" ht="27" customHeight="1" x14ac:dyDescent="0.25">
      <c r="A141" s="30">
        <f>A139+1</f>
        <v>114</v>
      </c>
      <c r="B141" s="36" t="s">
        <v>264</v>
      </c>
      <c r="C141" s="81">
        <v>410</v>
      </c>
      <c r="D141" s="79">
        <v>15.2</v>
      </c>
      <c r="E141" s="79">
        <v>15.2</v>
      </c>
      <c r="F141" s="75">
        <f t="shared" ref="F141:F151" si="21">C141*D141</f>
        <v>6232</v>
      </c>
      <c r="G141" s="75">
        <v>100</v>
      </c>
      <c r="H141" s="75">
        <f t="shared" ref="H141:H151" si="22">SUM(F141:G141)</f>
        <v>6332</v>
      </c>
    </row>
    <row r="142" spans="1:8" ht="27.95" customHeight="1" x14ac:dyDescent="0.25">
      <c r="A142" s="30">
        <f t="shared" si="17"/>
        <v>115</v>
      </c>
      <c r="B142" s="36" t="s">
        <v>266</v>
      </c>
      <c r="C142" s="81">
        <f>317.58*1.04</f>
        <v>330.28320000000002</v>
      </c>
      <c r="D142" s="79">
        <v>15.2</v>
      </c>
      <c r="E142" s="79">
        <v>15.2</v>
      </c>
      <c r="F142" s="75">
        <f t="shared" si="21"/>
        <v>5020.3046400000003</v>
      </c>
      <c r="G142" s="75">
        <v>100</v>
      </c>
      <c r="H142" s="75">
        <f t="shared" si="22"/>
        <v>5120.3046400000003</v>
      </c>
    </row>
    <row r="143" spans="1:8" ht="27.95" customHeight="1" x14ac:dyDescent="0.25">
      <c r="A143" s="30">
        <f t="shared" si="17"/>
        <v>116</v>
      </c>
      <c r="B143" s="43" t="s">
        <v>257</v>
      </c>
      <c r="C143" s="81">
        <f>251.87*1.04</f>
        <v>261.94479999999999</v>
      </c>
      <c r="D143" s="79">
        <v>15.2</v>
      </c>
      <c r="E143" s="79">
        <v>15.2</v>
      </c>
      <c r="F143" s="75">
        <f t="shared" si="21"/>
        <v>3981.5609599999998</v>
      </c>
      <c r="G143" s="75">
        <v>100</v>
      </c>
      <c r="H143" s="75">
        <f t="shared" si="22"/>
        <v>4081.5609599999998</v>
      </c>
    </row>
    <row r="144" spans="1:8" ht="27.95" customHeight="1" x14ac:dyDescent="0.25">
      <c r="A144" s="30">
        <f t="shared" si="17"/>
        <v>117</v>
      </c>
      <c r="B144" s="36" t="s">
        <v>268</v>
      </c>
      <c r="C144" s="81">
        <f>335.13*1.04</f>
        <v>348.53520000000003</v>
      </c>
      <c r="D144" s="79">
        <v>15.2</v>
      </c>
      <c r="E144" s="79">
        <v>15.2</v>
      </c>
      <c r="F144" s="75">
        <f t="shared" si="21"/>
        <v>5297.7350400000005</v>
      </c>
      <c r="G144" s="75">
        <v>100</v>
      </c>
      <c r="H144" s="75">
        <f t="shared" si="22"/>
        <v>5397.7350400000005</v>
      </c>
    </row>
    <row r="145" spans="1:10" ht="27.95" customHeight="1" x14ac:dyDescent="0.25">
      <c r="A145" s="30">
        <f t="shared" si="17"/>
        <v>118</v>
      </c>
      <c r="B145" s="36" t="s">
        <v>270</v>
      </c>
      <c r="C145" s="81">
        <f>335.13*1.04</f>
        <v>348.53520000000003</v>
      </c>
      <c r="D145" s="79">
        <v>15.2</v>
      </c>
      <c r="E145" s="79">
        <v>15.2</v>
      </c>
      <c r="F145" s="75">
        <f t="shared" si="21"/>
        <v>5297.7350400000005</v>
      </c>
      <c r="G145" s="75">
        <v>100</v>
      </c>
      <c r="H145" s="75">
        <f t="shared" si="22"/>
        <v>5397.7350400000005</v>
      </c>
    </row>
    <row r="146" spans="1:10" ht="27.95" customHeight="1" x14ac:dyDescent="0.25">
      <c r="A146" s="30">
        <f t="shared" si="17"/>
        <v>119</v>
      </c>
      <c r="B146" s="43" t="s">
        <v>272</v>
      </c>
      <c r="C146" s="81">
        <f>335.13*1.04</f>
        <v>348.53520000000003</v>
      </c>
      <c r="D146" s="67">
        <v>15.2</v>
      </c>
      <c r="E146" s="79">
        <v>15.2</v>
      </c>
      <c r="F146" s="75">
        <f t="shared" si="21"/>
        <v>5297.7350400000005</v>
      </c>
      <c r="G146" s="75">
        <v>100</v>
      </c>
      <c r="H146" s="75">
        <f t="shared" si="22"/>
        <v>5397.7350400000005</v>
      </c>
    </row>
    <row r="147" spans="1:10" ht="27.95" customHeight="1" x14ac:dyDescent="0.25">
      <c r="A147" s="30">
        <f t="shared" si="17"/>
        <v>120</v>
      </c>
      <c r="B147" s="43" t="s">
        <v>274</v>
      </c>
      <c r="C147" s="81">
        <f>301.93*1.04</f>
        <v>314.00720000000001</v>
      </c>
      <c r="D147" s="67">
        <v>15.2</v>
      </c>
      <c r="E147" s="79">
        <v>15.2</v>
      </c>
      <c r="F147" s="75">
        <f t="shared" si="21"/>
        <v>4772.9094400000004</v>
      </c>
      <c r="G147" s="75">
        <v>100</v>
      </c>
      <c r="H147" s="75">
        <f t="shared" si="22"/>
        <v>4872.9094400000004</v>
      </c>
    </row>
    <row r="148" spans="1:10" ht="27.95" customHeight="1" x14ac:dyDescent="0.25">
      <c r="A148" s="30">
        <f t="shared" si="17"/>
        <v>121</v>
      </c>
      <c r="B148" s="36" t="s">
        <v>276</v>
      </c>
      <c r="C148" s="81">
        <f>261.98*1.04</f>
        <v>272.45920000000001</v>
      </c>
      <c r="D148" s="79">
        <v>15.2</v>
      </c>
      <c r="E148" s="79">
        <v>15.2</v>
      </c>
      <c r="F148" s="75">
        <f t="shared" si="21"/>
        <v>4141.3798399999996</v>
      </c>
      <c r="G148" s="75">
        <v>100</v>
      </c>
      <c r="H148" s="75">
        <f t="shared" si="22"/>
        <v>4241.3798399999996</v>
      </c>
    </row>
    <row r="149" spans="1:10" ht="27.95" customHeight="1" x14ac:dyDescent="0.25">
      <c r="A149" s="30">
        <f t="shared" si="17"/>
        <v>122</v>
      </c>
      <c r="B149" s="43" t="s">
        <v>278</v>
      </c>
      <c r="C149" s="81">
        <f>261.98*1.04</f>
        <v>272.45920000000001</v>
      </c>
      <c r="D149" s="79">
        <v>15.2</v>
      </c>
      <c r="E149" s="79">
        <v>15.2</v>
      </c>
      <c r="F149" s="66">
        <f t="shared" si="21"/>
        <v>4141.3798399999996</v>
      </c>
      <c r="G149" s="66">
        <v>100</v>
      </c>
      <c r="H149" s="75">
        <f t="shared" si="22"/>
        <v>4241.3798399999996</v>
      </c>
    </row>
    <row r="150" spans="1:10" ht="27.95" customHeight="1" x14ac:dyDescent="0.25">
      <c r="A150" s="30">
        <f t="shared" si="17"/>
        <v>123</v>
      </c>
      <c r="B150" s="43" t="s">
        <v>322</v>
      </c>
      <c r="C150" s="81">
        <v>237.12</v>
      </c>
      <c r="D150" s="79">
        <v>15.2</v>
      </c>
      <c r="E150" s="79">
        <v>15.2</v>
      </c>
      <c r="F150" s="66">
        <f t="shared" si="21"/>
        <v>3604.2239999999997</v>
      </c>
      <c r="G150" s="66">
        <v>100</v>
      </c>
      <c r="H150" s="75">
        <f t="shared" si="22"/>
        <v>3704.2239999999997</v>
      </c>
    </row>
    <row r="151" spans="1:10" ht="27.95" customHeight="1" x14ac:dyDescent="0.25">
      <c r="A151" s="30">
        <f t="shared" si="17"/>
        <v>124</v>
      </c>
      <c r="B151" s="43" t="s">
        <v>323</v>
      </c>
      <c r="C151" s="81">
        <v>314.08</v>
      </c>
      <c r="D151" s="79">
        <v>15.2</v>
      </c>
      <c r="E151" s="79">
        <v>15.2</v>
      </c>
      <c r="F151" s="66">
        <f t="shared" si="21"/>
        <v>4774.0159999999996</v>
      </c>
      <c r="G151" s="66">
        <v>100</v>
      </c>
      <c r="H151" s="75">
        <f t="shared" si="22"/>
        <v>4874.0159999999996</v>
      </c>
    </row>
    <row r="152" spans="1:10" ht="27.95" customHeight="1" x14ac:dyDescent="0.25">
      <c r="A152" s="30"/>
      <c r="B152" s="99" t="s">
        <v>279</v>
      </c>
      <c r="C152" s="81"/>
      <c r="D152" s="79"/>
      <c r="E152" s="79"/>
      <c r="F152" s="75"/>
      <c r="G152" s="75"/>
      <c r="H152" s="75"/>
    </row>
    <row r="153" spans="1:10" ht="27.95" customHeight="1" x14ac:dyDescent="0.25">
      <c r="A153" s="30">
        <f>A151+1</f>
        <v>125</v>
      </c>
      <c r="B153" s="48" t="s">
        <v>285</v>
      </c>
      <c r="C153" s="81">
        <f>400*1.04</f>
        <v>416</v>
      </c>
      <c r="D153" s="30">
        <v>15.2</v>
      </c>
      <c r="E153" s="79">
        <v>15.2</v>
      </c>
      <c r="F153" s="75">
        <f>C153*D153</f>
        <v>6323.2</v>
      </c>
      <c r="G153" s="75">
        <v>100</v>
      </c>
      <c r="H153" s="75">
        <f>SUM(F153:G153)</f>
        <v>6423.2</v>
      </c>
    </row>
    <row r="154" spans="1:10" ht="27.95" customHeight="1" x14ac:dyDescent="0.25">
      <c r="A154" s="30">
        <v>126</v>
      </c>
      <c r="B154" s="36" t="s">
        <v>281</v>
      </c>
      <c r="C154" s="81">
        <v>410</v>
      </c>
      <c r="D154" s="79">
        <v>15.2</v>
      </c>
      <c r="E154" s="79">
        <v>15.2</v>
      </c>
      <c r="F154" s="75">
        <f>C154*D154</f>
        <v>6232</v>
      </c>
      <c r="G154" s="75">
        <v>100</v>
      </c>
      <c r="H154" s="75">
        <f>SUM(F154:G154)</f>
        <v>6332</v>
      </c>
    </row>
    <row r="155" spans="1:10" ht="27.95" customHeight="1" x14ac:dyDescent="0.25">
      <c r="A155" s="30">
        <f>A154+1</f>
        <v>127</v>
      </c>
      <c r="B155" s="36" t="s">
        <v>64</v>
      </c>
      <c r="C155" s="81">
        <f>400*1.04</f>
        <v>416</v>
      </c>
      <c r="D155" s="79">
        <v>15.2</v>
      </c>
      <c r="E155" s="79">
        <v>15.2</v>
      </c>
      <c r="F155" s="75">
        <f>C155*D155</f>
        <v>6323.2</v>
      </c>
      <c r="G155" s="75">
        <v>100</v>
      </c>
      <c r="H155" s="75">
        <f>SUM(F155:G155)</f>
        <v>6423.2</v>
      </c>
      <c r="I155" s="46"/>
      <c r="J155" s="47"/>
    </row>
    <row r="156" spans="1:10" ht="27.95" customHeight="1" x14ac:dyDescent="0.25">
      <c r="A156" s="30">
        <f>A155+1</f>
        <v>128</v>
      </c>
      <c r="B156" s="36" t="s">
        <v>82</v>
      </c>
      <c r="C156" s="81">
        <f>400.07*1.04</f>
        <v>416.07280000000003</v>
      </c>
      <c r="D156" s="79">
        <v>15.2</v>
      </c>
      <c r="E156" s="79">
        <v>15.2</v>
      </c>
      <c r="F156" s="83">
        <f>C156*D156</f>
        <v>6324.30656</v>
      </c>
      <c r="G156" s="83">
        <v>100</v>
      </c>
      <c r="H156" s="75">
        <f>SUM(F156:G156)</f>
        <v>6424.30656</v>
      </c>
    </row>
    <row r="157" spans="1:10" ht="27.95" customHeight="1" x14ac:dyDescent="0.25">
      <c r="A157" s="30"/>
      <c r="B157" s="99" t="s">
        <v>286</v>
      </c>
      <c r="C157" s="81"/>
      <c r="D157" s="79"/>
      <c r="E157" s="79"/>
      <c r="F157" s="75"/>
      <c r="G157" s="75"/>
      <c r="H157" s="75"/>
    </row>
    <row r="158" spans="1:10" ht="27.95" customHeight="1" x14ac:dyDescent="0.25">
      <c r="A158" s="30">
        <f>A156+1</f>
        <v>129</v>
      </c>
      <c r="B158" s="36" t="s">
        <v>288</v>
      </c>
      <c r="C158" s="81">
        <f>383.88*1.04</f>
        <v>399.23520000000002</v>
      </c>
      <c r="D158" s="79">
        <v>15.2</v>
      </c>
      <c r="E158" s="79">
        <v>15.2</v>
      </c>
      <c r="F158" s="75">
        <f>C158*D158</f>
        <v>6068.3750399999999</v>
      </c>
      <c r="G158" s="75">
        <v>100</v>
      </c>
      <c r="H158" s="75">
        <f>SUM(F158:G158)</f>
        <v>6168.3750399999999</v>
      </c>
    </row>
    <row r="159" spans="1:10" ht="27.95" customHeight="1" x14ac:dyDescent="0.25">
      <c r="A159" s="30">
        <f>A158+1</f>
        <v>130</v>
      </c>
      <c r="B159" s="36" t="s">
        <v>290</v>
      </c>
      <c r="C159" s="81">
        <f>263.16*1.04</f>
        <v>273.68640000000005</v>
      </c>
      <c r="D159" s="79">
        <v>15.2</v>
      </c>
      <c r="E159" s="79">
        <v>15.2</v>
      </c>
      <c r="F159" s="75">
        <f>C159*D159</f>
        <v>4160.0332800000006</v>
      </c>
      <c r="G159" s="75">
        <v>100</v>
      </c>
      <c r="H159" s="75">
        <f>SUM(F159:G159)</f>
        <v>4260.0332800000006</v>
      </c>
    </row>
    <row r="160" spans="1:10" ht="27.95" customHeight="1" x14ac:dyDescent="0.25">
      <c r="A160" s="30">
        <f>A159+1</f>
        <v>131</v>
      </c>
      <c r="B160" s="43" t="s">
        <v>292</v>
      </c>
      <c r="C160" s="81">
        <f>174.49*1.04</f>
        <v>181.46960000000001</v>
      </c>
      <c r="D160" s="79">
        <v>15.2</v>
      </c>
      <c r="E160" s="79">
        <v>15.2</v>
      </c>
      <c r="F160" s="75">
        <f>C160*D160</f>
        <v>2758.3379199999999</v>
      </c>
      <c r="G160" s="75">
        <v>100</v>
      </c>
      <c r="H160" s="75">
        <f>SUM(F160:G160)</f>
        <v>2858.3379199999999</v>
      </c>
    </row>
    <row r="161" spans="1:15" ht="27.95" customHeight="1" x14ac:dyDescent="0.25">
      <c r="A161" s="30"/>
      <c r="B161" s="100" t="s">
        <v>293</v>
      </c>
      <c r="C161" s="81"/>
      <c r="D161" s="79"/>
      <c r="E161" s="79"/>
      <c r="F161" s="75"/>
      <c r="G161" s="75"/>
      <c r="H161" s="75"/>
    </row>
    <row r="162" spans="1:15" ht="27.95" customHeight="1" x14ac:dyDescent="0.25">
      <c r="A162" s="30">
        <f>A160+1</f>
        <v>132</v>
      </c>
      <c r="B162" s="43" t="s">
        <v>295</v>
      </c>
      <c r="C162" s="81">
        <v>388</v>
      </c>
      <c r="D162" s="79">
        <v>15.2</v>
      </c>
      <c r="E162" s="79">
        <v>15.2</v>
      </c>
      <c r="F162" s="75">
        <f>C162*D162</f>
        <v>5897.5999999999995</v>
      </c>
      <c r="G162" s="75">
        <v>100</v>
      </c>
      <c r="H162" s="75">
        <f>SUM(F162:G162)</f>
        <v>5997.5999999999995</v>
      </c>
    </row>
    <row r="163" spans="1:15" ht="27.95" customHeight="1" x14ac:dyDescent="0.25">
      <c r="A163" s="30"/>
      <c r="B163" s="100" t="s">
        <v>296</v>
      </c>
      <c r="C163" s="81"/>
      <c r="D163" s="79"/>
      <c r="E163" s="79"/>
      <c r="F163" s="75"/>
      <c r="G163" s="75"/>
      <c r="H163" s="75"/>
    </row>
    <row r="164" spans="1:15" ht="27.95" customHeight="1" x14ac:dyDescent="0.25">
      <c r="A164" s="30">
        <f>A162+1</f>
        <v>133</v>
      </c>
      <c r="B164" s="43" t="s">
        <v>297</v>
      </c>
      <c r="C164" s="81">
        <v>388</v>
      </c>
      <c r="D164" s="79">
        <v>15.2</v>
      </c>
      <c r="E164" s="79">
        <v>15.2</v>
      </c>
      <c r="F164" s="75">
        <f>C164*D164</f>
        <v>5897.5999999999995</v>
      </c>
      <c r="G164" s="75">
        <v>100</v>
      </c>
      <c r="H164" s="75">
        <f>SUM(F164:G164)</f>
        <v>5997.5999999999995</v>
      </c>
    </row>
    <row r="165" spans="1:15" ht="21.75" customHeight="1" x14ac:dyDescent="0.3">
      <c r="A165" s="65"/>
      <c r="B165" s="102" t="s">
        <v>313</v>
      </c>
      <c r="C165" s="81"/>
      <c r="D165" s="79"/>
      <c r="E165" s="79"/>
      <c r="F165" s="75"/>
      <c r="G165" s="75"/>
      <c r="H165" s="75"/>
    </row>
    <row r="166" spans="1:15" ht="21.75" customHeight="1" x14ac:dyDescent="0.3">
      <c r="A166" s="65">
        <f>A164+1</f>
        <v>134</v>
      </c>
      <c r="B166" s="1" t="s">
        <v>315</v>
      </c>
      <c r="C166" s="81">
        <v>410</v>
      </c>
      <c r="D166" s="79">
        <v>15.2</v>
      </c>
      <c r="E166" s="79">
        <v>15.2</v>
      </c>
      <c r="F166" s="75">
        <f>C166*E166</f>
        <v>6232</v>
      </c>
      <c r="G166" s="75">
        <v>100</v>
      </c>
      <c r="H166" s="75">
        <f>SUM(F166:G166)</f>
        <v>6332</v>
      </c>
    </row>
    <row r="167" spans="1:15" ht="27.95" customHeight="1" x14ac:dyDescent="0.25">
      <c r="A167" s="22"/>
      <c r="B167" s="1"/>
      <c r="C167" s="66"/>
      <c r="D167" s="67"/>
    </row>
    <row r="168" spans="1:15" ht="27.95" customHeight="1" x14ac:dyDescent="0.25">
      <c r="A168" s="30"/>
      <c r="B168" s="1"/>
      <c r="C168" s="81"/>
      <c r="D168" s="67"/>
      <c r="E168" s="83"/>
      <c r="F168" s="75"/>
      <c r="G168" s="75"/>
      <c r="H168" s="75"/>
      <c r="I168" s="75"/>
      <c r="J168" s="75"/>
      <c r="K168" s="75"/>
      <c r="L168" s="75"/>
      <c r="M168" s="46"/>
      <c r="N168" s="46"/>
      <c r="O168" s="86"/>
    </row>
    <row r="169" spans="1:15" ht="17.25" customHeight="1" x14ac:dyDescent="0.25">
      <c r="A169" s="75"/>
      <c r="B169" s="75"/>
      <c r="C169" s="75"/>
      <c r="D169" s="46"/>
      <c r="E169" s="46"/>
      <c r="F169" s="86" t="s">
        <v>0</v>
      </c>
    </row>
    <row r="170" spans="1:15" ht="18" customHeight="1" x14ac:dyDescent="0.25">
      <c r="A170" s="89"/>
      <c r="B170" s="89"/>
      <c r="C170" s="89"/>
      <c r="D170" s="90"/>
      <c r="E170" s="90"/>
      <c r="F170" s="90"/>
    </row>
    <row r="171" spans="1:15" ht="17.25" x14ac:dyDescent="0.25">
      <c r="A171" s="48"/>
      <c r="B171" s="48"/>
      <c r="C171" s="48"/>
      <c r="D171" s="48"/>
      <c r="E171" s="48"/>
      <c r="F171" s="72"/>
    </row>
    <row r="172" spans="1:15" ht="17.25" x14ac:dyDescent="0.25">
      <c r="A172" s="48"/>
      <c r="B172" s="48"/>
      <c r="C172" s="48"/>
      <c r="D172" s="48"/>
      <c r="E172" s="48"/>
      <c r="F172" s="48"/>
    </row>
    <row r="173" spans="1:15" ht="17.25" x14ac:dyDescent="0.25">
      <c r="A173" s="48"/>
      <c r="B173" s="48"/>
      <c r="C173" s="48"/>
      <c r="D173" s="75"/>
      <c r="E173" s="48"/>
      <c r="F173" s="48"/>
    </row>
    <row r="174" spans="1:15" ht="17.25" x14ac:dyDescent="0.3">
      <c r="A174" s="39"/>
      <c r="B174" s="39"/>
      <c r="C174" s="39"/>
      <c r="D174" s="39"/>
      <c r="E174" s="39"/>
      <c r="F174" s="39"/>
    </row>
    <row r="175" spans="1:15" x14ac:dyDescent="0.25">
      <c r="B175" s="1"/>
    </row>
    <row r="176" spans="1:15" x14ac:dyDescent="0.25">
      <c r="B176" s="1"/>
    </row>
    <row r="177" spans="2:4" x14ac:dyDescent="0.25">
      <c r="B177" s="1"/>
    </row>
    <row r="178" spans="2:4" x14ac:dyDescent="0.25">
      <c r="B178" s="1"/>
    </row>
    <row r="179" spans="2:4" x14ac:dyDescent="0.25">
      <c r="B179" s="1"/>
    </row>
    <row r="180" spans="2:4" x14ac:dyDescent="0.25">
      <c r="B180" s="1"/>
    </row>
    <row r="181" spans="2:4" x14ac:dyDescent="0.25">
      <c r="B181" s="1"/>
    </row>
    <row r="182" spans="2:4" x14ac:dyDescent="0.25">
      <c r="B182" s="1"/>
    </row>
    <row r="183" spans="2:4" x14ac:dyDescent="0.25">
      <c r="B183" s="1"/>
    </row>
    <row r="184" spans="2:4" x14ac:dyDescent="0.25">
      <c r="B184" s="1"/>
    </row>
    <row r="185" spans="2:4" x14ac:dyDescent="0.25">
      <c r="B185" s="1"/>
    </row>
    <row r="186" spans="2:4" x14ac:dyDescent="0.25">
      <c r="B186" s="1"/>
    </row>
    <row r="187" spans="2:4" x14ac:dyDescent="0.25">
      <c r="B187" s="1"/>
    </row>
    <row r="188" spans="2:4" x14ac:dyDescent="0.25">
      <c r="B188" s="1"/>
    </row>
    <row r="189" spans="2:4" x14ac:dyDescent="0.25">
      <c r="B189" s="1"/>
      <c r="D189" s="1" t="s">
        <v>5</v>
      </c>
    </row>
    <row r="190" spans="2:4" x14ac:dyDescent="0.25">
      <c r="B190" s="1"/>
    </row>
    <row r="191" spans="2:4" x14ac:dyDescent="0.25">
      <c r="B191" s="1"/>
    </row>
    <row r="192" spans="2:4" x14ac:dyDescent="0.25">
      <c r="B192" s="1"/>
    </row>
    <row r="193" spans="2:18" x14ac:dyDescent="0.25">
      <c r="B193" s="1"/>
    </row>
    <row r="194" spans="2:18" x14ac:dyDescent="0.25">
      <c r="B194" s="1"/>
    </row>
    <row r="195" spans="2:18" x14ac:dyDescent="0.25">
      <c r="B195" s="1"/>
    </row>
    <row r="196" spans="2:18" x14ac:dyDescent="0.25">
      <c r="B196" s="1"/>
    </row>
    <row r="197" spans="2:18" x14ac:dyDescent="0.25">
      <c r="R197" s="1" t="s">
        <v>0</v>
      </c>
    </row>
    <row r="201" spans="2:18" x14ac:dyDescent="0.25">
      <c r="Q201" s="1" t="s">
        <v>0</v>
      </c>
    </row>
    <row r="212" spans="2:2" x14ac:dyDescent="0.25">
      <c r="B212" s="2" t="s">
        <v>0</v>
      </c>
    </row>
  </sheetData>
  <sheetProtection algorithmName="SHA-512" hashValue="UlOnqKNTQxS2raItXnGAMlwO7oreBkdFAavHy8BUf7ujMQ90N05uS6ovCvUkqnT7QAfB03A6cjHPBJe/eLgRcQ==" saltValue="UG90gawlJVuXXmeg0cb84A==" spinCount="100000" sheet="1" objects="1" scenarios="1"/>
  <mergeCells count="10">
    <mergeCell ref="A7:A9"/>
    <mergeCell ref="B7:B9"/>
    <mergeCell ref="C7:C9"/>
    <mergeCell ref="C2:Q2"/>
    <mergeCell ref="C6:F6"/>
    <mergeCell ref="D7:D9"/>
    <mergeCell ref="E7:E9"/>
    <mergeCell ref="F7:F9"/>
    <mergeCell ref="G7:G8"/>
    <mergeCell ref="H7:H9"/>
  </mergeCells>
  <pageMargins left="0.70866141732283461" right="0.70866141732283461" top="0.74803149606299213" bottom="0.74803149606299213" header="0.31496062992125984" footer="0.31496062992125984"/>
  <pageSetup paperSize="129" fitToHeight="0" orientation="portrait" r:id="rId1"/>
  <ignoredErrors>
    <ignoredError sqref="H115 H13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501C3-A018-4058-90C5-C547A5390AF7}">
  <dimension ref="A1:U215"/>
  <sheetViews>
    <sheetView showWhiteSpace="0" view="pageLayout" topLeftCell="A163" zoomScaleNormal="100" workbookViewId="0">
      <selection activeCell="C172" sqref="C172:C192"/>
    </sheetView>
  </sheetViews>
  <sheetFormatPr baseColWidth="10" defaultColWidth="12.7109375" defaultRowHeight="15.75" x14ac:dyDescent="0.25"/>
  <cols>
    <col min="1" max="1" width="5.140625" style="1" customWidth="1"/>
    <col min="2" max="2" width="16.7109375" style="1" hidden="1" customWidth="1"/>
    <col min="3" max="3" width="37.5703125" style="2" customWidth="1"/>
    <col min="4" max="4" width="11.28515625" style="1" customWidth="1"/>
    <col min="5" max="5" width="8.7109375" style="1" customWidth="1"/>
    <col min="6" max="6" width="9.5703125" style="1" hidden="1" customWidth="1"/>
    <col min="7" max="7" width="14.85546875" style="1" customWidth="1"/>
    <col min="8" max="8" width="12.7109375" style="1" customWidth="1"/>
    <col min="9" max="9" width="13.85546875" style="1" customWidth="1"/>
    <col min="10" max="10" width="14.7109375" style="1" customWidth="1"/>
    <col min="11" max="11" width="12.140625" style="1" customWidth="1"/>
    <col min="12" max="12" width="12.85546875" style="1" customWidth="1"/>
    <col min="13" max="13" width="11" style="1" customWidth="1"/>
    <col min="14" max="14" width="11.5703125" style="1" customWidth="1"/>
    <col min="15" max="15" width="11.42578125" style="1" hidden="1" customWidth="1"/>
    <col min="16" max="16" width="11.85546875" style="1" customWidth="1"/>
    <col min="17" max="17" width="11.42578125" style="1" customWidth="1"/>
    <col min="18" max="18" width="12.5703125" style="1" customWidth="1"/>
    <col min="19" max="19" width="14.42578125" style="1" customWidth="1"/>
    <col min="20" max="20" width="16.28515625" style="1" customWidth="1"/>
    <col min="21" max="21" width="27" style="1" hidden="1" customWidth="1"/>
    <col min="22" max="16384" width="12.7109375" style="1"/>
  </cols>
  <sheetData>
    <row r="1" spans="1:19" x14ac:dyDescent="0.25">
      <c r="B1" s="1" t="s">
        <v>0</v>
      </c>
      <c r="C1" s="2" t="s">
        <v>0</v>
      </c>
      <c r="L1" s="1" t="s">
        <v>0</v>
      </c>
      <c r="R1" s="1" t="s">
        <v>0</v>
      </c>
    </row>
    <row r="2" spans="1:19" x14ac:dyDescent="0.25">
      <c r="A2" s="3" t="s">
        <v>0</v>
      </c>
      <c r="B2" s="3" t="s">
        <v>0</v>
      </c>
      <c r="D2" s="124" t="s">
        <v>1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" t="s">
        <v>0</v>
      </c>
    </row>
    <row r="3" spans="1:19" x14ac:dyDescent="0.25">
      <c r="A3" s="4" t="s">
        <v>0</v>
      </c>
      <c r="B3" s="4"/>
      <c r="C3" s="5" t="s">
        <v>0</v>
      </c>
      <c r="D3" s="6"/>
      <c r="E3" s="7"/>
      <c r="F3" s="8"/>
      <c r="G3" s="9"/>
      <c r="H3" s="9"/>
      <c r="I3" s="9"/>
      <c r="J3" s="9"/>
      <c r="K3" s="9"/>
      <c r="L3" s="9"/>
      <c r="M3" s="10"/>
      <c r="N3" s="11" t="s">
        <v>0</v>
      </c>
      <c r="O3" s="11"/>
    </row>
    <row r="4" spans="1:19" x14ac:dyDescent="0.25">
      <c r="A4" s="4" t="s">
        <v>0</v>
      </c>
      <c r="B4" s="4" t="s">
        <v>0</v>
      </c>
      <c r="C4" s="5"/>
      <c r="D4" s="14"/>
      <c r="E4" s="7"/>
      <c r="O4" s="15"/>
      <c r="P4" s="15"/>
      <c r="Q4" s="15"/>
    </row>
    <row r="5" spans="1:19" x14ac:dyDescent="0.25">
      <c r="A5" s="4"/>
      <c r="B5" s="4" t="s">
        <v>5</v>
      </c>
      <c r="C5" s="5"/>
      <c r="D5" s="16"/>
      <c r="E5" s="7"/>
      <c r="F5" s="106" t="s">
        <v>319</v>
      </c>
      <c r="G5" s="106"/>
      <c r="H5" s="106"/>
      <c r="I5" s="106"/>
      <c r="J5" s="106"/>
    </row>
    <row r="6" spans="1:19" x14ac:dyDescent="0.25">
      <c r="A6" s="17"/>
      <c r="B6" s="17"/>
      <c r="C6" s="18"/>
      <c r="D6" s="107" t="s">
        <v>7</v>
      </c>
      <c r="E6" s="108"/>
      <c r="F6" s="108"/>
      <c r="G6" s="109"/>
      <c r="H6" s="19"/>
      <c r="I6" s="19"/>
      <c r="J6" s="20"/>
    </row>
    <row r="7" spans="1:19" ht="15.75" customHeight="1" x14ac:dyDescent="0.25">
      <c r="A7" s="125" t="s">
        <v>8</v>
      </c>
      <c r="B7" s="126" t="s">
        <v>9</v>
      </c>
      <c r="C7" s="111" t="s">
        <v>10</v>
      </c>
      <c r="D7" s="114" t="s">
        <v>11</v>
      </c>
      <c r="E7" s="121" t="s">
        <v>14</v>
      </c>
      <c r="F7" s="121" t="s">
        <v>15</v>
      </c>
      <c r="G7" s="118" t="s">
        <v>16</v>
      </c>
      <c r="H7" s="117" t="s">
        <v>17</v>
      </c>
      <c r="I7" s="118" t="s">
        <v>309</v>
      </c>
      <c r="J7" s="118" t="s">
        <v>18</v>
      </c>
    </row>
    <row r="8" spans="1:19" x14ac:dyDescent="0.25">
      <c r="A8" s="110"/>
      <c r="B8" s="126"/>
      <c r="C8" s="112"/>
      <c r="D8" s="115"/>
      <c r="E8" s="122"/>
      <c r="F8" s="122"/>
      <c r="G8" s="119"/>
      <c r="H8" s="117"/>
      <c r="I8" s="120"/>
      <c r="J8" s="119"/>
    </row>
    <row r="9" spans="1:19" x14ac:dyDescent="0.25">
      <c r="A9" s="110"/>
      <c r="B9" s="127"/>
      <c r="C9" s="113"/>
      <c r="D9" s="116"/>
      <c r="E9" s="123"/>
      <c r="F9" s="123"/>
      <c r="G9" s="120"/>
      <c r="H9" s="21" t="s">
        <v>305</v>
      </c>
      <c r="I9" s="21" t="s">
        <v>317</v>
      </c>
      <c r="J9" s="120"/>
    </row>
    <row r="10" spans="1:19" ht="27.95" customHeight="1" x14ac:dyDescent="0.25">
      <c r="A10" s="22"/>
      <c r="B10" s="22"/>
      <c r="C10" s="23" t="s">
        <v>20</v>
      </c>
      <c r="D10" s="78"/>
      <c r="E10" s="79"/>
      <c r="F10" s="79"/>
      <c r="G10" s="75"/>
      <c r="H10" s="75"/>
      <c r="I10" s="75"/>
      <c r="J10" s="80"/>
    </row>
    <row r="11" spans="1:19" ht="27.95" customHeight="1" x14ac:dyDescent="0.25">
      <c r="A11" s="30">
        <v>1</v>
      </c>
      <c r="B11" s="30" t="s">
        <v>21</v>
      </c>
      <c r="C11" s="36" t="s">
        <v>22</v>
      </c>
      <c r="D11" s="81">
        <v>819.74</v>
      </c>
      <c r="E11" s="79">
        <v>15.2</v>
      </c>
      <c r="F11" s="79">
        <v>15.2</v>
      </c>
      <c r="G11" s="75">
        <f>D11*F11</f>
        <v>12460.047999999999</v>
      </c>
      <c r="H11" s="75">
        <v>0</v>
      </c>
      <c r="I11" s="75"/>
      <c r="J11" s="75">
        <f>G11+H11</f>
        <v>12460.047999999999</v>
      </c>
    </row>
    <row r="12" spans="1:19" ht="27.95" customHeight="1" x14ac:dyDescent="0.25">
      <c r="A12" s="30"/>
      <c r="B12" s="22"/>
      <c r="C12" s="23" t="s">
        <v>23</v>
      </c>
      <c r="D12" s="81"/>
      <c r="E12" s="79"/>
      <c r="F12" s="79"/>
      <c r="G12" s="75"/>
      <c r="H12" s="75"/>
      <c r="I12" s="75"/>
      <c r="J12" s="75"/>
    </row>
    <row r="13" spans="1:19" ht="27.95" customHeight="1" x14ac:dyDescent="0.25">
      <c r="A13" s="30">
        <v>2</v>
      </c>
      <c r="B13" s="22"/>
      <c r="C13" s="36" t="s">
        <v>24</v>
      </c>
      <c r="D13" s="81">
        <v>703.62</v>
      </c>
      <c r="E13" s="79">
        <v>15.2</v>
      </c>
      <c r="F13" s="79">
        <v>15.2</v>
      </c>
      <c r="G13" s="75">
        <f>D13*F13</f>
        <v>10695.023999999999</v>
      </c>
      <c r="H13" s="75">
        <v>0</v>
      </c>
      <c r="I13" s="75"/>
      <c r="J13" s="75">
        <f>G13+H13</f>
        <v>10695.023999999999</v>
      </c>
    </row>
    <row r="14" spans="1:19" ht="27.95" customHeight="1" x14ac:dyDescent="0.25">
      <c r="A14" s="30">
        <f>A13+1</f>
        <v>3</v>
      </c>
      <c r="B14" s="22" t="s">
        <v>25</v>
      </c>
      <c r="C14" s="36" t="s">
        <v>26</v>
      </c>
      <c r="D14" s="81">
        <v>474.34</v>
      </c>
      <c r="E14" s="79">
        <v>15.2</v>
      </c>
      <c r="F14" s="79">
        <v>15.2</v>
      </c>
      <c r="G14" s="75">
        <f>(D14*F14)</f>
        <v>7209.9679999999989</v>
      </c>
      <c r="H14" s="75">
        <v>518.61</v>
      </c>
      <c r="I14" s="75"/>
      <c r="J14" s="75">
        <f>G14+H14</f>
        <v>7728.5779999999986</v>
      </c>
    </row>
    <row r="15" spans="1:19" ht="27.95" customHeight="1" x14ac:dyDescent="0.25">
      <c r="A15" s="30">
        <f>A14+1</f>
        <v>4</v>
      </c>
      <c r="B15" s="22" t="s">
        <v>27</v>
      </c>
      <c r="C15" s="36" t="s">
        <v>28</v>
      </c>
      <c r="D15" s="81">
        <f>G15/E15</f>
        <v>402.2763157894737</v>
      </c>
      <c r="E15" s="79">
        <v>15.2</v>
      </c>
      <c r="F15" s="79">
        <v>15.2</v>
      </c>
      <c r="G15" s="75">
        <v>6114.6</v>
      </c>
      <c r="H15" s="75">
        <v>0</v>
      </c>
      <c r="I15" s="75"/>
      <c r="J15" s="75">
        <f>G15+H15</f>
        <v>6114.6</v>
      </c>
    </row>
    <row r="16" spans="1:19" ht="27.95" customHeight="1" x14ac:dyDescent="0.25">
      <c r="A16" s="30">
        <f>A15+1</f>
        <v>5</v>
      </c>
      <c r="B16" s="22" t="s">
        <v>29</v>
      </c>
      <c r="C16" s="36" t="s">
        <v>30</v>
      </c>
      <c r="D16" s="81">
        <f>G16/E16</f>
        <v>336.46776315789475</v>
      </c>
      <c r="E16" s="79">
        <v>15.2</v>
      </c>
      <c r="F16" s="79">
        <v>15.2</v>
      </c>
      <c r="G16" s="75">
        <v>5114.3100000000004</v>
      </c>
      <c r="H16" s="75">
        <v>864.35</v>
      </c>
      <c r="I16" s="75"/>
      <c r="J16" s="75">
        <f>G16+H16</f>
        <v>5978.6600000000008</v>
      </c>
    </row>
    <row r="17" spans="1:10" ht="27.95" customHeight="1" x14ac:dyDescent="0.25">
      <c r="A17" s="30">
        <f>A16+1</f>
        <v>6</v>
      </c>
      <c r="B17" s="22" t="s">
        <v>31</v>
      </c>
      <c r="C17" s="36" t="s">
        <v>32</v>
      </c>
      <c r="D17" s="81">
        <f>G17/E17</f>
        <v>319.39276315789476</v>
      </c>
      <c r="E17" s="79">
        <v>15.2</v>
      </c>
      <c r="F17" s="79">
        <v>15.2</v>
      </c>
      <c r="G17" s="75">
        <v>4854.7700000000004</v>
      </c>
      <c r="H17" s="75">
        <v>691.48</v>
      </c>
      <c r="I17" s="75"/>
      <c r="J17" s="75">
        <f>G17+H17</f>
        <v>5546.25</v>
      </c>
    </row>
    <row r="18" spans="1:10" ht="27.95" customHeight="1" x14ac:dyDescent="0.25">
      <c r="A18" s="30"/>
      <c r="B18" s="22" t="s">
        <v>5</v>
      </c>
      <c r="C18" s="23" t="s">
        <v>33</v>
      </c>
      <c r="D18" s="81"/>
      <c r="E18" s="79"/>
      <c r="F18" s="79"/>
      <c r="G18" s="75"/>
      <c r="H18" s="75"/>
      <c r="I18" s="75"/>
      <c r="J18" s="75"/>
    </row>
    <row r="19" spans="1:10" ht="21" customHeight="1" x14ac:dyDescent="0.3">
      <c r="A19" s="38">
        <v>7</v>
      </c>
      <c r="B19" s="39" t="s">
        <v>34</v>
      </c>
      <c r="C19" s="82" t="s">
        <v>35</v>
      </c>
      <c r="D19" s="81">
        <v>493.42</v>
      </c>
      <c r="E19" s="79">
        <v>15.2</v>
      </c>
      <c r="F19" s="79">
        <v>15.2</v>
      </c>
      <c r="G19" s="75">
        <f>D19*F19</f>
        <v>7499.9839999999995</v>
      </c>
      <c r="H19" s="75">
        <v>0</v>
      </c>
      <c r="I19" s="75"/>
      <c r="J19" s="75">
        <f t="shared" ref="J19:J24" si="0">G19+H19</f>
        <v>7499.9839999999995</v>
      </c>
    </row>
    <row r="20" spans="1:10" ht="27.95" customHeight="1" x14ac:dyDescent="0.25">
      <c r="A20" s="30">
        <f>A19+1</f>
        <v>8</v>
      </c>
      <c r="B20" s="22" t="s">
        <v>36</v>
      </c>
      <c r="C20" s="41" t="s">
        <v>37</v>
      </c>
      <c r="D20" s="81">
        <v>345.39</v>
      </c>
      <c r="E20" s="79">
        <v>15.2</v>
      </c>
      <c r="F20" s="79">
        <v>15.2</v>
      </c>
      <c r="G20" s="75">
        <f>D20*F20</f>
        <v>5249.9279999999999</v>
      </c>
      <c r="H20" s="75">
        <v>0</v>
      </c>
      <c r="I20" s="75"/>
      <c r="J20" s="75">
        <f t="shared" si="0"/>
        <v>5249.9279999999999</v>
      </c>
    </row>
    <row r="21" spans="1:10" ht="27.95" customHeight="1" x14ac:dyDescent="0.25">
      <c r="A21" s="30">
        <f>A20+1</f>
        <v>9</v>
      </c>
      <c r="B21" s="22" t="s">
        <v>38</v>
      </c>
      <c r="C21" s="36" t="s">
        <v>39</v>
      </c>
      <c r="D21" s="81">
        <f>G21/E21</f>
        <v>317.57763157894738</v>
      </c>
      <c r="E21" s="79">
        <v>15.2</v>
      </c>
      <c r="F21" s="79">
        <v>15.2</v>
      </c>
      <c r="G21" s="75">
        <v>4827.18</v>
      </c>
      <c r="H21" s="75">
        <v>1037.22</v>
      </c>
      <c r="I21" s="75"/>
      <c r="J21" s="75">
        <f t="shared" si="0"/>
        <v>5864.4000000000005</v>
      </c>
    </row>
    <row r="22" spans="1:10" ht="27.95" customHeight="1" x14ac:dyDescent="0.25">
      <c r="A22" s="30">
        <f>A21+1</f>
        <v>10</v>
      </c>
      <c r="B22" s="22" t="s">
        <v>40</v>
      </c>
      <c r="C22" s="36" t="s">
        <v>41</v>
      </c>
      <c r="D22" s="81">
        <f>G22/E22</f>
        <v>365.60394736842107</v>
      </c>
      <c r="E22" s="79">
        <v>15.2</v>
      </c>
      <c r="F22" s="79">
        <v>15.2</v>
      </c>
      <c r="G22" s="75">
        <v>5557.18</v>
      </c>
      <c r="H22" s="75">
        <v>864.35</v>
      </c>
      <c r="I22" s="75"/>
      <c r="J22" s="75">
        <f t="shared" si="0"/>
        <v>6421.5300000000007</v>
      </c>
    </row>
    <row r="23" spans="1:10" ht="24.75" customHeight="1" x14ac:dyDescent="0.3">
      <c r="A23" s="30">
        <f>A22+1</f>
        <v>11</v>
      </c>
      <c r="B23" s="42" t="s">
        <v>42</v>
      </c>
      <c r="C23" s="82" t="s">
        <v>307</v>
      </c>
      <c r="D23" s="81">
        <v>262.08</v>
      </c>
      <c r="E23" s="79">
        <v>15.2</v>
      </c>
      <c r="F23" s="79">
        <v>15.2</v>
      </c>
      <c r="G23" s="75">
        <f>D23*F23</f>
        <v>3983.6159999999995</v>
      </c>
      <c r="H23" s="75">
        <v>0</v>
      </c>
      <c r="I23" s="75"/>
      <c r="J23" s="75">
        <f t="shared" si="0"/>
        <v>3983.6159999999995</v>
      </c>
    </row>
    <row r="24" spans="1:10" ht="27.95" customHeight="1" x14ac:dyDescent="0.25">
      <c r="A24" s="30">
        <f>A23+1</f>
        <v>12</v>
      </c>
      <c r="B24" s="22" t="s">
        <v>44</v>
      </c>
      <c r="C24" s="43" t="s">
        <v>45</v>
      </c>
      <c r="D24" s="81">
        <f>G24/E24</f>
        <v>305.8828947368421</v>
      </c>
      <c r="E24" s="79">
        <v>15.2</v>
      </c>
      <c r="F24" s="79">
        <v>15.2</v>
      </c>
      <c r="G24" s="75">
        <v>4649.42</v>
      </c>
      <c r="H24" s="75">
        <v>0</v>
      </c>
      <c r="I24" s="75"/>
      <c r="J24" s="75">
        <f t="shared" si="0"/>
        <v>4649.42</v>
      </c>
    </row>
    <row r="25" spans="1:10" ht="27.95" customHeight="1" x14ac:dyDescent="0.25">
      <c r="A25" s="30"/>
      <c r="B25" s="22"/>
      <c r="C25" s="23" t="s">
        <v>46</v>
      </c>
      <c r="D25" s="81"/>
      <c r="E25" s="79"/>
      <c r="F25" s="79"/>
      <c r="G25" s="75"/>
      <c r="H25" s="75"/>
      <c r="I25" s="75"/>
      <c r="J25" s="75"/>
    </row>
    <row r="26" spans="1:10" ht="27.95" customHeight="1" x14ac:dyDescent="0.25">
      <c r="A26" s="30">
        <v>13</v>
      </c>
      <c r="B26" s="22" t="s">
        <v>47</v>
      </c>
      <c r="C26" s="36" t="s">
        <v>48</v>
      </c>
      <c r="D26" s="81">
        <f>G26/E26</f>
        <v>402.2763157894737</v>
      </c>
      <c r="E26" s="79">
        <v>15.2</v>
      </c>
      <c r="F26" s="79">
        <v>15.2</v>
      </c>
      <c r="G26" s="75">
        <v>6114.6</v>
      </c>
      <c r="H26" s="75">
        <v>864.35</v>
      </c>
      <c r="I26" s="75"/>
      <c r="J26" s="75">
        <f>G26+H26</f>
        <v>6978.9500000000007</v>
      </c>
    </row>
    <row r="27" spans="1:10" ht="27.95" customHeight="1" x14ac:dyDescent="0.25">
      <c r="A27" s="30"/>
      <c r="B27" s="22"/>
      <c r="C27" s="23" t="s">
        <v>49</v>
      </c>
      <c r="D27" s="81"/>
      <c r="E27" s="79"/>
      <c r="F27" s="79"/>
      <c r="G27" s="75"/>
      <c r="H27" s="75"/>
      <c r="I27" s="75"/>
      <c r="J27" s="75"/>
    </row>
    <row r="28" spans="1:10" ht="27.95" customHeight="1" x14ac:dyDescent="0.25">
      <c r="A28" s="30">
        <v>14</v>
      </c>
      <c r="B28" s="22" t="s">
        <v>50</v>
      </c>
      <c r="C28" s="31" t="s">
        <v>51</v>
      </c>
      <c r="D28" s="81">
        <f>G28/E28</f>
        <v>400.06973684210533</v>
      </c>
      <c r="E28" s="79">
        <v>15.2</v>
      </c>
      <c r="F28" s="79">
        <v>15.2</v>
      </c>
      <c r="G28" s="75">
        <v>6081.06</v>
      </c>
      <c r="H28" s="75">
        <v>864.35</v>
      </c>
      <c r="I28" s="75"/>
      <c r="J28" s="75">
        <f>G28+H28</f>
        <v>6945.4100000000008</v>
      </c>
    </row>
    <row r="29" spans="1:10" ht="27.95" customHeight="1" x14ac:dyDescent="0.25">
      <c r="A29" s="30"/>
      <c r="B29" s="22"/>
      <c r="C29" s="23" t="s">
        <v>52</v>
      </c>
      <c r="D29" s="81"/>
      <c r="E29" s="79"/>
      <c r="F29" s="79"/>
      <c r="G29" s="75"/>
      <c r="H29" s="75"/>
      <c r="I29" s="75"/>
      <c r="J29" s="75"/>
    </row>
    <row r="30" spans="1:10" ht="27.95" customHeight="1" x14ac:dyDescent="0.25">
      <c r="A30" s="30">
        <v>15</v>
      </c>
      <c r="B30" s="22" t="s">
        <v>53</v>
      </c>
      <c r="C30" s="36" t="s">
        <v>54</v>
      </c>
      <c r="D30" s="81">
        <v>420.07</v>
      </c>
      <c r="E30" s="79">
        <v>15.2</v>
      </c>
      <c r="F30" s="79">
        <v>15.2</v>
      </c>
      <c r="G30" s="75">
        <f>D30*F30</f>
        <v>6385.0639999999994</v>
      </c>
      <c r="H30" s="75">
        <v>864.35</v>
      </c>
      <c r="I30" s="75"/>
      <c r="J30" s="75">
        <f t="shared" ref="J30:J35" si="1">G30+H30</f>
        <v>7249.4139999999998</v>
      </c>
    </row>
    <row r="31" spans="1:10" ht="27.95" customHeight="1" x14ac:dyDescent="0.25">
      <c r="A31" s="30">
        <v>16</v>
      </c>
      <c r="B31" s="22" t="s">
        <v>55</v>
      </c>
      <c r="C31" s="41" t="s">
        <v>56</v>
      </c>
      <c r="D31" s="81">
        <f>G31/E31</f>
        <v>376.03092105263158</v>
      </c>
      <c r="E31" s="79">
        <v>15.2</v>
      </c>
      <c r="F31" s="79">
        <v>15.2</v>
      </c>
      <c r="G31" s="75">
        <v>5715.67</v>
      </c>
      <c r="H31" s="75">
        <v>0</v>
      </c>
      <c r="I31" s="75"/>
      <c r="J31" s="75">
        <f t="shared" si="1"/>
        <v>5715.67</v>
      </c>
    </row>
    <row r="32" spans="1:10" ht="27.95" customHeight="1" x14ac:dyDescent="0.25">
      <c r="A32" s="30">
        <v>17</v>
      </c>
      <c r="B32" s="22" t="s">
        <v>57</v>
      </c>
      <c r="C32" s="31" t="s">
        <v>58</v>
      </c>
      <c r="D32" s="81">
        <f>G32/E32</f>
        <v>275.04868421052629</v>
      </c>
      <c r="E32" s="79">
        <v>15.2</v>
      </c>
      <c r="F32" s="79">
        <v>15.2</v>
      </c>
      <c r="G32" s="75">
        <v>4180.74</v>
      </c>
      <c r="H32" s="75">
        <v>691.48</v>
      </c>
      <c r="I32" s="75"/>
      <c r="J32" s="75">
        <f t="shared" si="1"/>
        <v>4872.2199999999993</v>
      </c>
    </row>
    <row r="33" spans="1:10" ht="27.95" customHeight="1" x14ac:dyDescent="0.25">
      <c r="A33" s="30">
        <v>18</v>
      </c>
      <c r="B33" s="22" t="s">
        <v>59</v>
      </c>
      <c r="C33" s="36" t="s">
        <v>60</v>
      </c>
      <c r="D33" s="81">
        <f>G33/E33</f>
        <v>400.06973684210533</v>
      </c>
      <c r="E33" s="79">
        <v>15.2</v>
      </c>
      <c r="F33" s="79">
        <v>15.2</v>
      </c>
      <c r="G33" s="75">
        <v>6081.06</v>
      </c>
      <c r="H33" s="75">
        <v>864.35</v>
      </c>
      <c r="I33" s="75"/>
      <c r="J33" s="75">
        <f t="shared" si="1"/>
        <v>6945.4100000000008</v>
      </c>
    </row>
    <row r="34" spans="1:10" ht="27.95" customHeight="1" x14ac:dyDescent="0.25">
      <c r="A34" s="30">
        <v>19</v>
      </c>
      <c r="B34" s="22" t="s">
        <v>61</v>
      </c>
      <c r="C34" s="36" t="s">
        <v>62</v>
      </c>
      <c r="D34" s="81">
        <f>G34/E34</f>
        <v>400.06973684210533</v>
      </c>
      <c r="E34" s="79">
        <v>15.2</v>
      </c>
      <c r="F34" s="79">
        <v>15.2</v>
      </c>
      <c r="G34" s="75">
        <v>6081.06</v>
      </c>
      <c r="H34" s="75">
        <v>691.48</v>
      </c>
      <c r="I34" s="75"/>
      <c r="J34" s="75">
        <f t="shared" si="1"/>
        <v>6772.5400000000009</v>
      </c>
    </row>
    <row r="35" spans="1:10" ht="27.95" customHeight="1" x14ac:dyDescent="0.25">
      <c r="A35" s="30">
        <f>A34+1</f>
        <v>20</v>
      </c>
      <c r="B35" s="22" t="s">
        <v>282</v>
      </c>
      <c r="C35" s="36" t="s">
        <v>283</v>
      </c>
      <c r="D35" s="81">
        <v>400.07</v>
      </c>
      <c r="E35" s="79">
        <v>15.2</v>
      </c>
      <c r="F35" s="79">
        <v>15.2</v>
      </c>
      <c r="G35" s="75">
        <f>D35*F35</f>
        <v>6081.0639999999994</v>
      </c>
      <c r="H35" s="75">
        <v>691.48</v>
      </c>
      <c r="I35" s="75"/>
      <c r="J35" s="75">
        <f t="shared" si="1"/>
        <v>6772.5439999999999</v>
      </c>
    </row>
    <row r="36" spans="1:10" ht="27.95" customHeight="1" x14ac:dyDescent="0.25">
      <c r="A36" s="30"/>
      <c r="B36" s="22"/>
      <c r="C36" s="23" t="s">
        <v>65</v>
      </c>
      <c r="D36" s="81"/>
      <c r="E36" s="79"/>
      <c r="F36" s="79"/>
      <c r="G36" s="75"/>
      <c r="H36" s="75"/>
      <c r="I36" s="75"/>
      <c r="J36" s="75"/>
    </row>
    <row r="37" spans="1:10" ht="27.95" customHeight="1" x14ac:dyDescent="0.25">
      <c r="A37" s="30">
        <v>21</v>
      </c>
      <c r="B37" s="22" t="s">
        <v>66</v>
      </c>
      <c r="C37" s="36" t="s">
        <v>67</v>
      </c>
      <c r="D37" s="81">
        <v>309.56</v>
      </c>
      <c r="E37" s="79">
        <v>15.2</v>
      </c>
      <c r="F37" s="79">
        <v>15.2</v>
      </c>
      <c r="G37" s="75">
        <f>D37*F37</f>
        <v>4705.3119999999999</v>
      </c>
      <c r="H37" s="75">
        <v>0</v>
      </c>
      <c r="I37" s="75"/>
      <c r="J37" s="75">
        <f>G37+H37</f>
        <v>4705.3119999999999</v>
      </c>
    </row>
    <row r="38" spans="1:10" ht="27.95" customHeight="1" x14ac:dyDescent="0.25">
      <c r="A38" s="30">
        <f>A37+1</f>
        <v>22</v>
      </c>
      <c r="B38" s="22" t="s">
        <v>68</v>
      </c>
      <c r="C38" s="41" t="s">
        <v>69</v>
      </c>
      <c r="D38" s="81">
        <f>G38/E38</f>
        <v>318.84407894736847</v>
      </c>
      <c r="E38" s="79">
        <v>15.2</v>
      </c>
      <c r="F38" s="79">
        <v>15.2</v>
      </c>
      <c r="G38" s="75">
        <v>4846.43</v>
      </c>
      <c r="H38" s="75">
        <v>518.61</v>
      </c>
      <c r="I38" s="75"/>
      <c r="J38" s="75">
        <f>G38+H38</f>
        <v>5365.04</v>
      </c>
    </row>
    <row r="39" spans="1:10" ht="27.95" customHeight="1" x14ac:dyDescent="0.25">
      <c r="A39" s="30">
        <f>A38+1</f>
        <v>23</v>
      </c>
      <c r="B39" s="22" t="s">
        <v>70</v>
      </c>
      <c r="C39" s="36" t="s">
        <v>71</v>
      </c>
      <c r="D39" s="81">
        <f>G39/E39</f>
        <v>395.3046052631579</v>
      </c>
      <c r="E39" s="79">
        <v>15.2</v>
      </c>
      <c r="F39" s="79">
        <v>15.2</v>
      </c>
      <c r="G39" s="75">
        <v>6008.63</v>
      </c>
      <c r="H39" s="75">
        <v>1037.22</v>
      </c>
      <c r="I39" s="75"/>
      <c r="J39" s="75">
        <f>G39+H39</f>
        <v>7045.85</v>
      </c>
    </row>
    <row r="40" spans="1:10" ht="27.95" customHeight="1" x14ac:dyDescent="0.25">
      <c r="A40" s="30">
        <f>A39+1</f>
        <v>24</v>
      </c>
      <c r="B40" s="22" t="s">
        <v>72</v>
      </c>
      <c r="C40" s="48" t="s">
        <v>73</v>
      </c>
      <c r="D40" s="81">
        <f>G40/E40</f>
        <v>318.84407894736847</v>
      </c>
      <c r="E40" s="30">
        <v>15.2</v>
      </c>
      <c r="F40" s="79">
        <v>15.2</v>
      </c>
      <c r="G40" s="75">
        <v>4846.43</v>
      </c>
      <c r="H40" s="75">
        <v>0</v>
      </c>
      <c r="I40" s="75"/>
      <c r="J40" s="75">
        <f>G40+H40</f>
        <v>4846.43</v>
      </c>
    </row>
    <row r="41" spans="1:10" ht="27.95" customHeight="1" x14ac:dyDescent="0.25">
      <c r="A41" s="30"/>
      <c r="B41" s="22"/>
      <c r="C41" s="23" t="s">
        <v>74</v>
      </c>
      <c r="D41" s="81"/>
      <c r="E41" s="79"/>
      <c r="F41" s="79"/>
      <c r="G41" s="75"/>
      <c r="H41" s="75"/>
      <c r="I41" s="75"/>
      <c r="J41" s="75"/>
    </row>
    <row r="42" spans="1:10" ht="27.95" customHeight="1" x14ac:dyDescent="0.25">
      <c r="A42" s="30">
        <v>25</v>
      </c>
      <c r="B42" s="30" t="s">
        <v>75</v>
      </c>
      <c r="C42" s="46" t="s">
        <v>76</v>
      </c>
      <c r="D42" s="81">
        <v>377.47</v>
      </c>
      <c r="E42" s="79">
        <v>15.2</v>
      </c>
      <c r="F42" s="79">
        <v>15.2</v>
      </c>
      <c r="G42" s="83">
        <f>D42*F42</f>
        <v>5737.5439999999999</v>
      </c>
      <c r="H42" s="75">
        <v>0</v>
      </c>
      <c r="I42" s="75"/>
      <c r="J42" s="75">
        <f>G42+H42</f>
        <v>5737.5439999999999</v>
      </c>
    </row>
    <row r="43" spans="1:10" ht="27.95" customHeight="1" x14ac:dyDescent="0.25">
      <c r="A43" s="30">
        <f>A42+1</f>
        <v>26</v>
      </c>
      <c r="B43" s="22" t="s">
        <v>77</v>
      </c>
      <c r="C43" s="36" t="s">
        <v>78</v>
      </c>
      <c r="D43" s="81">
        <v>400.07</v>
      </c>
      <c r="E43" s="79">
        <v>15.2</v>
      </c>
      <c r="F43" s="79">
        <v>15.2</v>
      </c>
      <c r="G43" s="83">
        <f>D43*F43</f>
        <v>6081.0639999999994</v>
      </c>
      <c r="H43" s="75">
        <v>864.35</v>
      </c>
      <c r="I43" s="75"/>
      <c r="J43" s="75">
        <f>G43+H43</f>
        <v>6945.4139999999998</v>
      </c>
    </row>
    <row r="44" spans="1:10" ht="27.95" customHeight="1" x14ac:dyDescent="0.25">
      <c r="A44" s="30">
        <f>A43+1</f>
        <v>27</v>
      </c>
      <c r="B44" s="22" t="s">
        <v>79</v>
      </c>
      <c r="C44" s="36" t="s">
        <v>80</v>
      </c>
      <c r="D44" s="81">
        <v>318.88</v>
      </c>
      <c r="E44" s="79">
        <v>15.2</v>
      </c>
      <c r="F44" s="79">
        <v>15.2</v>
      </c>
      <c r="G44" s="83">
        <f>D44*F44</f>
        <v>4846.9759999999997</v>
      </c>
      <c r="H44" s="75">
        <v>518.61</v>
      </c>
      <c r="I44" s="75"/>
      <c r="J44" s="75">
        <f>G44+H44</f>
        <v>5365.5859999999993</v>
      </c>
    </row>
    <row r="45" spans="1:10" ht="27.95" customHeight="1" x14ac:dyDescent="0.25">
      <c r="A45" s="30"/>
      <c r="B45" s="22"/>
      <c r="C45" s="23" t="s">
        <v>83</v>
      </c>
      <c r="D45" s="81"/>
      <c r="E45" s="79"/>
      <c r="F45" s="79"/>
      <c r="G45" s="75"/>
      <c r="H45" s="75"/>
      <c r="I45" s="75"/>
      <c r="J45" s="75"/>
    </row>
    <row r="46" spans="1:10" ht="27.95" customHeight="1" x14ac:dyDescent="0.25">
      <c r="A46" s="30">
        <v>28</v>
      </c>
      <c r="B46" s="22" t="s">
        <v>84</v>
      </c>
      <c r="C46" s="36" t="s">
        <v>85</v>
      </c>
      <c r="D46" s="81">
        <v>377.47</v>
      </c>
      <c r="E46" s="79">
        <v>15.2</v>
      </c>
      <c r="F46" s="79">
        <v>15.2</v>
      </c>
      <c r="G46" s="75">
        <f>D46*F46</f>
        <v>5737.5439999999999</v>
      </c>
      <c r="H46" s="75">
        <v>0</v>
      </c>
      <c r="I46" s="75"/>
      <c r="J46" s="75">
        <f>G46+H46</f>
        <v>5737.5439999999999</v>
      </c>
    </row>
    <row r="47" spans="1:10" ht="27.95" customHeight="1" x14ac:dyDescent="0.25">
      <c r="A47" s="30">
        <f>A46+1</f>
        <v>29</v>
      </c>
      <c r="B47" s="22" t="s">
        <v>86</v>
      </c>
      <c r="C47" s="31" t="s">
        <v>87</v>
      </c>
      <c r="D47" s="81">
        <v>345.39</v>
      </c>
      <c r="E47" s="79">
        <v>15.2</v>
      </c>
      <c r="F47" s="79">
        <v>15.2</v>
      </c>
      <c r="G47" s="75">
        <f>D47*F47</f>
        <v>5249.9279999999999</v>
      </c>
      <c r="H47" s="75">
        <v>1037.22</v>
      </c>
      <c r="I47" s="75"/>
      <c r="J47" s="75">
        <f>G47+H47</f>
        <v>6287.1480000000001</v>
      </c>
    </row>
    <row r="48" spans="1:10" ht="27.95" customHeight="1" x14ac:dyDescent="0.25">
      <c r="A48" s="30">
        <f>A47+1</f>
        <v>30</v>
      </c>
      <c r="B48" s="22" t="s">
        <v>88</v>
      </c>
      <c r="C48" s="36" t="s">
        <v>89</v>
      </c>
      <c r="D48" s="81">
        <f>G48/E48</f>
        <v>345.39473684210526</v>
      </c>
      <c r="E48" s="79">
        <v>15.2</v>
      </c>
      <c r="F48" s="79">
        <v>15.2</v>
      </c>
      <c r="G48" s="75">
        <v>5250</v>
      </c>
      <c r="H48" s="75">
        <v>691.48</v>
      </c>
      <c r="I48" s="75"/>
      <c r="J48" s="75">
        <f>G48+H48</f>
        <v>5941.48</v>
      </c>
    </row>
    <row r="49" spans="1:10" ht="27.95" customHeight="1" x14ac:dyDescent="0.25">
      <c r="A49" s="30">
        <f>A48+1</f>
        <v>31</v>
      </c>
      <c r="B49" s="22" t="s">
        <v>90</v>
      </c>
      <c r="C49" s="36" t="s">
        <v>91</v>
      </c>
      <c r="D49" s="81">
        <f>G49/E49</f>
        <v>316.17500000000001</v>
      </c>
      <c r="E49" s="79">
        <v>15.2</v>
      </c>
      <c r="F49" s="79">
        <v>15.2</v>
      </c>
      <c r="G49" s="75">
        <v>4805.8599999999997</v>
      </c>
      <c r="H49" s="75">
        <v>691.48</v>
      </c>
      <c r="I49" s="75"/>
      <c r="J49" s="75">
        <f>G49+H49</f>
        <v>5497.34</v>
      </c>
    </row>
    <row r="50" spans="1:10" ht="27.95" customHeight="1" x14ac:dyDescent="0.25">
      <c r="A50" s="30"/>
      <c r="B50" s="22"/>
      <c r="C50" s="23" t="s">
        <v>92</v>
      </c>
      <c r="D50" s="81"/>
      <c r="E50" s="79"/>
      <c r="F50" s="79"/>
      <c r="G50" s="75"/>
      <c r="H50" s="75"/>
      <c r="I50" s="75"/>
      <c r="J50" s="75"/>
    </row>
    <row r="51" spans="1:10" ht="27.95" customHeight="1" x14ac:dyDescent="0.25">
      <c r="A51" s="30">
        <v>32</v>
      </c>
      <c r="B51" s="22" t="s">
        <v>93</v>
      </c>
      <c r="C51" s="36" t="s">
        <v>94</v>
      </c>
      <c r="D51" s="81">
        <v>377.47</v>
      </c>
      <c r="E51" s="79">
        <v>15.2</v>
      </c>
      <c r="F51" s="79">
        <v>15.2</v>
      </c>
      <c r="G51" s="75">
        <f>D51*F51</f>
        <v>5737.5439999999999</v>
      </c>
      <c r="H51" s="75">
        <v>0</v>
      </c>
      <c r="I51" s="75"/>
      <c r="J51" s="75">
        <f t="shared" ref="J51:J56" si="2">G51+H51</f>
        <v>5737.5439999999999</v>
      </c>
    </row>
    <row r="52" spans="1:10" ht="27.95" customHeight="1" x14ac:dyDescent="0.25">
      <c r="A52" s="30">
        <f>A51+1</f>
        <v>33</v>
      </c>
      <c r="B52" s="22" t="s">
        <v>95</v>
      </c>
      <c r="C52" s="31" t="s">
        <v>96</v>
      </c>
      <c r="D52" s="81">
        <v>402.27</v>
      </c>
      <c r="E52" s="79">
        <v>15.2</v>
      </c>
      <c r="F52" s="79">
        <v>15.2</v>
      </c>
      <c r="G52" s="75">
        <f>D52*F52</f>
        <v>6114.503999999999</v>
      </c>
      <c r="H52" s="75">
        <v>864.35</v>
      </c>
      <c r="I52" s="75"/>
      <c r="J52" s="75">
        <f t="shared" si="2"/>
        <v>6978.8539999999994</v>
      </c>
    </row>
    <row r="53" spans="1:10" ht="27.95" customHeight="1" x14ac:dyDescent="0.25">
      <c r="A53" s="30">
        <f>A52+1</f>
        <v>34</v>
      </c>
      <c r="B53" s="22" t="s">
        <v>97</v>
      </c>
      <c r="C53" s="36" t="s">
        <v>98</v>
      </c>
      <c r="D53" s="81">
        <f>G53/E53</f>
        <v>130.89473684210526</v>
      </c>
      <c r="E53" s="79">
        <v>15.2</v>
      </c>
      <c r="F53" s="79">
        <v>15.2</v>
      </c>
      <c r="G53" s="75">
        <v>1989.6</v>
      </c>
      <c r="H53" s="75">
        <v>1210.0899999999999</v>
      </c>
      <c r="I53" s="75"/>
      <c r="J53" s="75">
        <f t="shared" si="2"/>
        <v>3199.6899999999996</v>
      </c>
    </row>
    <row r="54" spans="1:10" ht="27.95" customHeight="1" x14ac:dyDescent="0.25">
      <c r="A54" s="30">
        <f>A53+1</f>
        <v>35</v>
      </c>
      <c r="B54" s="22" t="s">
        <v>99</v>
      </c>
      <c r="C54" s="36" t="s">
        <v>100</v>
      </c>
      <c r="D54" s="81">
        <f>G54/E54</f>
        <v>128.83289473684212</v>
      </c>
      <c r="E54" s="79">
        <v>15.2</v>
      </c>
      <c r="F54" s="79">
        <v>15.2</v>
      </c>
      <c r="G54" s="75">
        <v>1958.26</v>
      </c>
      <c r="H54" s="75">
        <v>864.35</v>
      </c>
      <c r="I54" s="75"/>
      <c r="J54" s="75">
        <f t="shared" si="2"/>
        <v>2822.61</v>
      </c>
    </row>
    <row r="55" spans="1:10" ht="27.95" customHeight="1" x14ac:dyDescent="0.25">
      <c r="A55" s="30">
        <f>A54+1</f>
        <v>36</v>
      </c>
      <c r="B55" s="22" t="s">
        <v>101</v>
      </c>
      <c r="C55" s="36" t="s">
        <v>102</v>
      </c>
      <c r="D55" s="81">
        <f>G55/E55</f>
        <v>95.280263157894737</v>
      </c>
      <c r="E55" s="79">
        <v>15.2</v>
      </c>
      <c r="F55" s="79">
        <v>15.2</v>
      </c>
      <c r="G55" s="75">
        <v>1448.26</v>
      </c>
      <c r="H55" s="75">
        <v>691.48</v>
      </c>
      <c r="I55" s="75"/>
      <c r="J55" s="75">
        <f t="shared" si="2"/>
        <v>2139.7399999999998</v>
      </c>
    </row>
    <row r="56" spans="1:10" ht="27.95" customHeight="1" x14ac:dyDescent="0.25">
      <c r="A56" s="30">
        <f>A55+1</f>
        <v>37</v>
      </c>
      <c r="B56" s="22" t="s">
        <v>103</v>
      </c>
      <c r="C56" s="36" t="s">
        <v>104</v>
      </c>
      <c r="D56" s="81">
        <f>G56/E56</f>
        <v>237.60921052631579</v>
      </c>
      <c r="E56" s="79">
        <v>15.2</v>
      </c>
      <c r="F56" s="79">
        <v>15.2</v>
      </c>
      <c r="G56" s="75">
        <v>3611.66</v>
      </c>
      <c r="H56" s="75">
        <v>518.61</v>
      </c>
      <c r="I56" s="75"/>
      <c r="J56" s="75">
        <f t="shared" si="2"/>
        <v>4130.2699999999995</v>
      </c>
    </row>
    <row r="57" spans="1:10" ht="27.95" customHeight="1" x14ac:dyDescent="0.25">
      <c r="A57" s="30"/>
      <c r="B57" s="22"/>
      <c r="C57" s="23" t="s">
        <v>105</v>
      </c>
      <c r="D57" s="81"/>
      <c r="E57" s="79"/>
      <c r="F57" s="79"/>
      <c r="G57" s="75"/>
      <c r="H57" s="75"/>
      <c r="I57" s="75"/>
      <c r="J57" s="75"/>
    </row>
    <row r="58" spans="1:10" ht="27.95" customHeight="1" x14ac:dyDescent="0.25">
      <c r="A58" s="30">
        <v>38</v>
      </c>
      <c r="B58" s="30" t="s">
        <v>106</v>
      </c>
      <c r="C58" s="43" t="s">
        <v>306</v>
      </c>
      <c r="D58" s="81">
        <v>377.47</v>
      </c>
      <c r="E58" s="79">
        <v>15.2</v>
      </c>
      <c r="F58" s="79">
        <v>15.2</v>
      </c>
      <c r="G58" s="66">
        <f>D58*F58</f>
        <v>5737.5439999999999</v>
      </c>
      <c r="H58" s="75">
        <v>0</v>
      </c>
      <c r="I58" s="75"/>
      <c r="J58" s="75">
        <f t="shared" ref="J58:J71" si="3">G58+H58</f>
        <v>5737.5439999999999</v>
      </c>
    </row>
    <row r="59" spans="1:10" ht="27.95" customHeight="1" x14ac:dyDescent="0.25">
      <c r="A59" s="30">
        <f>A58+1</f>
        <v>39</v>
      </c>
      <c r="B59" s="22" t="s">
        <v>107</v>
      </c>
      <c r="C59" s="31" t="s">
        <v>108</v>
      </c>
      <c r="D59" s="81">
        <f>G59/E59</f>
        <v>336.46776315789475</v>
      </c>
      <c r="E59" s="79">
        <v>15.2</v>
      </c>
      <c r="F59" s="79">
        <v>15.2</v>
      </c>
      <c r="G59" s="75">
        <v>5114.3100000000004</v>
      </c>
      <c r="H59" s="75">
        <v>1037.22</v>
      </c>
      <c r="I59" s="75"/>
      <c r="J59" s="75">
        <f t="shared" si="3"/>
        <v>6151.5300000000007</v>
      </c>
    </row>
    <row r="60" spans="1:10" ht="27.95" customHeight="1" x14ac:dyDescent="0.25">
      <c r="A60" s="30">
        <f t="shared" ref="A60:A71" si="4">A59+1</f>
        <v>40</v>
      </c>
      <c r="B60" s="22" t="s">
        <v>109</v>
      </c>
      <c r="C60" s="36" t="s">
        <v>110</v>
      </c>
      <c r="D60" s="81">
        <f t="shared" ref="D60:D71" si="5">G60/E60</f>
        <v>360.8388157894737</v>
      </c>
      <c r="E60" s="79">
        <v>15.2</v>
      </c>
      <c r="F60" s="79">
        <v>15.2</v>
      </c>
      <c r="G60" s="75">
        <v>5484.75</v>
      </c>
      <c r="H60" s="75">
        <v>0</v>
      </c>
      <c r="I60" s="75"/>
      <c r="J60" s="75">
        <f t="shared" si="3"/>
        <v>5484.75</v>
      </c>
    </row>
    <row r="61" spans="1:10" ht="27.95" customHeight="1" x14ac:dyDescent="0.25">
      <c r="A61" s="30">
        <f t="shared" si="4"/>
        <v>41</v>
      </c>
      <c r="B61" s="22" t="s">
        <v>111</v>
      </c>
      <c r="C61" s="36" t="s">
        <v>112</v>
      </c>
      <c r="D61" s="81">
        <f t="shared" si="5"/>
        <v>328.56973684210527</v>
      </c>
      <c r="E61" s="79">
        <v>15.2</v>
      </c>
      <c r="F61" s="79">
        <v>15.2</v>
      </c>
      <c r="G61" s="75">
        <v>4994.26</v>
      </c>
      <c r="H61" s="75">
        <v>691.48</v>
      </c>
      <c r="I61" s="75"/>
      <c r="J61" s="75">
        <f t="shared" si="3"/>
        <v>5685.74</v>
      </c>
    </row>
    <row r="62" spans="1:10" ht="27.95" customHeight="1" x14ac:dyDescent="0.25">
      <c r="A62" s="30">
        <f t="shared" si="4"/>
        <v>42</v>
      </c>
      <c r="B62" s="22" t="s">
        <v>113</v>
      </c>
      <c r="C62" s="36" t="s">
        <v>114</v>
      </c>
      <c r="D62" s="81">
        <f t="shared" si="5"/>
        <v>379.27171052631581</v>
      </c>
      <c r="E62" s="79">
        <v>15.2</v>
      </c>
      <c r="F62" s="79">
        <v>15.2</v>
      </c>
      <c r="G62" s="75">
        <v>5764.93</v>
      </c>
      <c r="H62" s="75">
        <v>0</v>
      </c>
      <c r="I62" s="75"/>
      <c r="J62" s="75">
        <f t="shared" si="3"/>
        <v>5764.93</v>
      </c>
    </row>
    <row r="63" spans="1:10" ht="27.95" customHeight="1" x14ac:dyDescent="0.25">
      <c r="A63" s="30">
        <f t="shared" si="4"/>
        <v>43</v>
      </c>
      <c r="B63" s="22" t="s">
        <v>115</v>
      </c>
      <c r="C63" s="36" t="s">
        <v>116</v>
      </c>
      <c r="D63" s="81">
        <f>G63/E63</f>
        <v>305.8828947368421</v>
      </c>
      <c r="E63" s="79">
        <v>15.2</v>
      </c>
      <c r="F63" s="79">
        <v>15.2</v>
      </c>
      <c r="G63" s="75">
        <v>4649.42</v>
      </c>
      <c r="H63" s="75">
        <v>0</v>
      </c>
      <c r="I63" s="75"/>
      <c r="J63" s="75">
        <f t="shared" si="3"/>
        <v>4649.42</v>
      </c>
    </row>
    <row r="64" spans="1:10" ht="27.95" customHeight="1" x14ac:dyDescent="0.25">
      <c r="A64" s="30">
        <f t="shared" si="4"/>
        <v>44</v>
      </c>
      <c r="B64" s="22" t="s">
        <v>117</v>
      </c>
      <c r="C64" s="36" t="s">
        <v>118</v>
      </c>
      <c r="D64" s="81">
        <f t="shared" si="5"/>
        <v>251.86710526315792</v>
      </c>
      <c r="E64" s="79">
        <v>15.2</v>
      </c>
      <c r="F64" s="79">
        <v>15.2</v>
      </c>
      <c r="G64" s="75">
        <v>3828.38</v>
      </c>
      <c r="H64" s="75">
        <v>1210.0899999999999</v>
      </c>
      <c r="I64" s="75"/>
      <c r="J64" s="75">
        <f t="shared" si="3"/>
        <v>5038.47</v>
      </c>
    </row>
    <row r="65" spans="1:10" ht="27.95" customHeight="1" x14ac:dyDescent="0.25">
      <c r="A65" s="30">
        <f t="shared" si="4"/>
        <v>45</v>
      </c>
      <c r="B65" s="22" t="s">
        <v>119</v>
      </c>
      <c r="C65" s="36" t="s">
        <v>120</v>
      </c>
      <c r="D65" s="81">
        <f t="shared" si="5"/>
        <v>251.86710526315792</v>
      </c>
      <c r="E65" s="79">
        <v>15.2</v>
      </c>
      <c r="F65" s="79">
        <v>15.2</v>
      </c>
      <c r="G65" s="75">
        <v>3828.38</v>
      </c>
      <c r="H65" s="75">
        <v>1037.22</v>
      </c>
      <c r="I65" s="75"/>
      <c r="J65" s="75">
        <f t="shared" si="3"/>
        <v>4865.6000000000004</v>
      </c>
    </row>
    <row r="66" spans="1:10" ht="27.95" customHeight="1" x14ac:dyDescent="0.25">
      <c r="A66" s="30">
        <f t="shared" si="4"/>
        <v>46</v>
      </c>
      <c r="B66" s="22" t="s">
        <v>121</v>
      </c>
      <c r="C66" s="36" t="s">
        <v>122</v>
      </c>
      <c r="D66" s="81">
        <f t="shared" si="5"/>
        <v>251.86710526315792</v>
      </c>
      <c r="E66" s="79">
        <v>15.2</v>
      </c>
      <c r="F66" s="79">
        <v>15.2</v>
      </c>
      <c r="G66" s="75">
        <v>3828.38</v>
      </c>
      <c r="H66" s="75">
        <v>1037.22</v>
      </c>
      <c r="I66" s="75"/>
      <c r="J66" s="75">
        <f t="shared" si="3"/>
        <v>4865.6000000000004</v>
      </c>
    </row>
    <row r="67" spans="1:10" ht="27.95" customHeight="1" x14ac:dyDescent="0.25">
      <c r="A67" s="30">
        <f t="shared" si="4"/>
        <v>47</v>
      </c>
      <c r="B67" s="22" t="s">
        <v>123</v>
      </c>
      <c r="C67" s="36" t="s">
        <v>124</v>
      </c>
      <c r="D67" s="81">
        <f t="shared" si="5"/>
        <v>251.86710526315792</v>
      </c>
      <c r="E67" s="79">
        <v>15.2</v>
      </c>
      <c r="F67" s="79">
        <v>15.2</v>
      </c>
      <c r="G67" s="75">
        <v>3828.38</v>
      </c>
      <c r="H67" s="75">
        <v>1037.22</v>
      </c>
      <c r="I67" s="75"/>
      <c r="J67" s="75">
        <f t="shared" si="3"/>
        <v>4865.6000000000004</v>
      </c>
    </row>
    <row r="68" spans="1:10" ht="27.95" customHeight="1" x14ac:dyDescent="0.25">
      <c r="A68" s="30">
        <f t="shared" si="4"/>
        <v>48</v>
      </c>
      <c r="B68" s="22" t="s">
        <v>125</v>
      </c>
      <c r="C68" s="36" t="s">
        <v>126</v>
      </c>
      <c r="D68" s="81">
        <v>319.39</v>
      </c>
      <c r="E68" s="79">
        <v>15.2</v>
      </c>
      <c r="F68" s="79">
        <v>15.2</v>
      </c>
      <c r="G68" s="75">
        <f>D68*F68</f>
        <v>4854.7279999999992</v>
      </c>
      <c r="H68" s="75">
        <v>691.48</v>
      </c>
      <c r="I68" s="75"/>
      <c r="J68" s="75">
        <f t="shared" si="3"/>
        <v>5546.2079999999987</v>
      </c>
    </row>
    <row r="69" spans="1:10" ht="27.95" customHeight="1" x14ac:dyDescent="0.25">
      <c r="A69" s="30">
        <f t="shared" si="4"/>
        <v>49</v>
      </c>
      <c r="B69" s="22" t="s">
        <v>127</v>
      </c>
      <c r="C69" s="48" t="s">
        <v>128</v>
      </c>
      <c r="D69" s="81">
        <f t="shared" si="5"/>
        <v>319.39276315789476</v>
      </c>
      <c r="E69" s="79">
        <v>15.2</v>
      </c>
      <c r="F69" s="79">
        <v>15.2</v>
      </c>
      <c r="G69" s="75">
        <v>4854.7700000000004</v>
      </c>
      <c r="H69" s="75">
        <v>0</v>
      </c>
      <c r="I69" s="75"/>
      <c r="J69" s="75">
        <f t="shared" si="3"/>
        <v>4854.7700000000004</v>
      </c>
    </row>
    <row r="70" spans="1:10" ht="27.95" customHeight="1" x14ac:dyDescent="0.25">
      <c r="A70" s="30">
        <f t="shared" si="4"/>
        <v>50</v>
      </c>
      <c r="B70" s="22" t="s">
        <v>129</v>
      </c>
      <c r="C70" s="36" t="s">
        <v>130</v>
      </c>
      <c r="D70" s="81">
        <f>G70/E70</f>
        <v>319.39276315789476</v>
      </c>
      <c r="E70" s="79">
        <v>15.2</v>
      </c>
      <c r="F70" s="79">
        <v>15.2</v>
      </c>
      <c r="G70" s="75">
        <v>4854.7700000000004</v>
      </c>
      <c r="H70" s="75">
        <v>691.48</v>
      </c>
      <c r="I70" s="75"/>
      <c r="J70" s="75">
        <f t="shared" si="3"/>
        <v>5546.25</v>
      </c>
    </row>
    <row r="71" spans="1:10" ht="27.95" customHeight="1" x14ac:dyDescent="0.25">
      <c r="A71" s="30">
        <f t="shared" si="4"/>
        <v>51</v>
      </c>
      <c r="B71" s="22" t="s">
        <v>131</v>
      </c>
      <c r="C71" s="36" t="s">
        <v>132</v>
      </c>
      <c r="D71" s="81">
        <f t="shared" si="5"/>
        <v>186.91381578947372</v>
      </c>
      <c r="E71" s="79">
        <v>15.2</v>
      </c>
      <c r="F71" s="79">
        <v>15.2</v>
      </c>
      <c r="G71" s="75">
        <v>2841.09</v>
      </c>
      <c r="H71" s="75">
        <v>518.61</v>
      </c>
      <c r="I71" s="75"/>
      <c r="J71" s="75">
        <f t="shared" si="3"/>
        <v>3359.7000000000003</v>
      </c>
    </row>
    <row r="72" spans="1:10" ht="27.95" customHeight="1" x14ac:dyDescent="0.25">
      <c r="A72" s="30"/>
      <c r="B72" s="22"/>
      <c r="C72" s="23" t="s">
        <v>133</v>
      </c>
      <c r="D72" s="81"/>
      <c r="E72" s="79"/>
      <c r="F72" s="79"/>
      <c r="G72" s="75"/>
      <c r="H72" s="75"/>
      <c r="I72" s="75"/>
      <c r="J72" s="75"/>
    </row>
    <row r="73" spans="1:10" ht="27.95" customHeight="1" x14ac:dyDescent="0.25">
      <c r="A73" s="30">
        <v>52</v>
      </c>
      <c r="B73" s="22" t="s">
        <v>134</v>
      </c>
      <c r="C73" s="36" t="s">
        <v>135</v>
      </c>
      <c r="D73" s="81">
        <v>319.39</v>
      </c>
      <c r="E73" s="79">
        <v>15.2</v>
      </c>
      <c r="F73" s="79">
        <v>15.2</v>
      </c>
      <c r="G73" s="75">
        <f>D73*F73</f>
        <v>4854.7279999999992</v>
      </c>
      <c r="H73" s="75">
        <v>518.61</v>
      </c>
      <c r="I73" s="75"/>
      <c r="J73" s="75">
        <f t="shared" ref="J73:J79" si="6">G73+H73</f>
        <v>5373.3379999999988</v>
      </c>
    </row>
    <row r="74" spans="1:10" ht="27.95" customHeight="1" x14ac:dyDescent="0.25">
      <c r="A74" s="30">
        <f t="shared" ref="A74:A79" si="7">A73+1</f>
        <v>53</v>
      </c>
      <c r="B74" s="22" t="s">
        <v>136</v>
      </c>
      <c r="C74" s="36" t="s">
        <v>137</v>
      </c>
      <c r="D74" s="81">
        <f>G74/E74</f>
        <v>261.98421052631579</v>
      </c>
      <c r="E74" s="79">
        <v>15.2</v>
      </c>
      <c r="F74" s="79">
        <v>15.2</v>
      </c>
      <c r="G74" s="75">
        <v>3982.16</v>
      </c>
      <c r="H74" s="75">
        <v>1037.22</v>
      </c>
      <c r="I74" s="75"/>
      <c r="J74" s="75">
        <f t="shared" si="6"/>
        <v>5019.38</v>
      </c>
    </row>
    <row r="75" spans="1:10" ht="27.95" customHeight="1" x14ac:dyDescent="0.25">
      <c r="A75" s="30">
        <f t="shared" si="7"/>
        <v>54</v>
      </c>
      <c r="B75" s="22" t="s">
        <v>138</v>
      </c>
      <c r="C75" s="36" t="s">
        <v>139</v>
      </c>
      <c r="D75" s="81">
        <f>G75/E75</f>
        <v>251.86644736842106</v>
      </c>
      <c r="E75" s="79">
        <v>15.2</v>
      </c>
      <c r="F75" s="79">
        <v>15.2</v>
      </c>
      <c r="G75" s="75">
        <v>3828.37</v>
      </c>
      <c r="H75" s="75">
        <v>1210.0899999999999</v>
      </c>
      <c r="I75" s="75"/>
      <c r="J75" s="75">
        <f t="shared" si="6"/>
        <v>5038.46</v>
      </c>
    </row>
    <row r="76" spans="1:10" ht="27.95" customHeight="1" x14ac:dyDescent="0.25">
      <c r="A76" s="30">
        <f t="shared" si="7"/>
        <v>55</v>
      </c>
      <c r="B76" s="30" t="s">
        <v>140</v>
      </c>
      <c r="C76" s="43" t="s">
        <v>141</v>
      </c>
      <c r="D76" s="81">
        <f>G76/E76</f>
        <v>269.11381578947373</v>
      </c>
      <c r="E76" s="30">
        <v>15.2</v>
      </c>
      <c r="F76" s="79">
        <v>15.2</v>
      </c>
      <c r="G76" s="75">
        <v>4090.53</v>
      </c>
      <c r="H76" s="75">
        <v>0</v>
      </c>
      <c r="I76" s="75"/>
      <c r="J76" s="75">
        <f t="shared" si="6"/>
        <v>4090.53</v>
      </c>
    </row>
    <row r="77" spans="1:10" ht="27.95" customHeight="1" x14ac:dyDescent="0.25">
      <c r="A77" s="30">
        <f t="shared" si="7"/>
        <v>56</v>
      </c>
      <c r="B77" s="22" t="s">
        <v>142</v>
      </c>
      <c r="C77" s="36" t="s">
        <v>143</v>
      </c>
      <c r="D77" s="81">
        <f>G77/E77</f>
        <v>251.86710526315792</v>
      </c>
      <c r="E77" s="79">
        <v>15.2</v>
      </c>
      <c r="F77" s="79">
        <v>15.2</v>
      </c>
      <c r="G77" s="75">
        <v>3828.38</v>
      </c>
      <c r="H77" s="75">
        <v>864.35</v>
      </c>
      <c r="I77" s="75"/>
      <c r="J77" s="75">
        <f t="shared" si="6"/>
        <v>4692.7300000000005</v>
      </c>
    </row>
    <row r="78" spans="1:10" ht="27.95" customHeight="1" x14ac:dyDescent="0.25">
      <c r="A78" s="30">
        <f t="shared" si="7"/>
        <v>57</v>
      </c>
      <c r="B78" s="22" t="s">
        <v>144</v>
      </c>
      <c r="C78" s="36" t="s">
        <v>145</v>
      </c>
      <c r="D78" s="81">
        <f>G78/E78</f>
        <v>251.86644736842106</v>
      </c>
      <c r="E78" s="79">
        <v>15.2</v>
      </c>
      <c r="F78" s="79">
        <v>15.2</v>
      </c>
      <c r="G78" s="75">
        <v>3828.37</v>
      </c>
      <c r="H78" s="75">
        <v>864.35</v>
      </c>
      <c r="I78" s="75"/>
      <c r="J78" s="75">
        <f t="shared" si="6"/>
        <v>4692.72</v>
      </c>
    </row>
    <row r="79" spans="1:10" ht="27.95" customHeight="1" x14ac:dyDescent="0.25">
      <c r="A79" s="30">
        <f t="shared" si="7"/>
        <v>58</v>
      </c>
      <c r="B79" s="22" t="s">
        <v>146</v>
      </c>
      <c r="C79" s="36" t="s">
        <v>147</v>
      </c>
      <c r="D79" s="32">
        <v>366.8</v>
      </c>
      <c r="E79" s="79">
        <v>15.2</v>
      </c>
      <c r="F79" s="79">
        <v>15.2</v>
      </c>
      <c r="G79" s="75">
        <f>D79*F79</f>
        <v>5575.36</v>
      </c>
      <c r="H79" s="75">
        <v>864.35</v>
      </c>
      <c r="I79" s="75"/>
      <c r="J79" s="75">
        <f t="shared" si="6"/>
        <v>6439.71</v>
      </c>
    </row>
    <row r="80" spans="1:10" ht="27.95" customHeight="1" x14ac:dyDescent="0.25">
      <c r="A80" s="30"/>
      <c r="B80" s="30"/>
      <c r="C80" s="53" t="s">
        <v>148</v>
      </c>
      <c r="D80" s="81"/>
      <c r="E80" s="84"/>
      <c r="F80" s="79"/>
      <c r="G80" s="85"/>
      <c r="H80" s="75"/>
      <c r="I80" s="75"/>
      <c r="J80" s="75"/>
    </row>
    <row r="81" spans="1:10" ht="27.95" customHeight="1" x14ac:dyDescent="0.25">
      <c r="A81" s="30">
        <v>59</v>
      </c>
      <c r="B81" s="30" t="s">
        <v>149</v>
      </c>
      <c r="C81" s="43" t="s">
        <v>150</v>
      </c>
      <c r="D81" s="81">
        <v>377.47</v>
      </c>
      <c r="E81" s="67">
        <v>15.2</v>
      </c>
      <c r="F81" s="79">
        <v>15.2</v>
      </c>
      <c r="G81" s="75">
        <f>D81*F81</f>
        <v>5737.5439999999999</v>
      </c>
      <c r="H81" s="75">
        <v>0</v>
      </c>
      <c r="I81" s="75"/>
      <c r="J81" s="75">
        <f>G81+H81</f>
        <v>5737.5439999999999</v>
      </c>
    </row>
    <row r="82" spans="1:10" ht="27.95" customHeight="1" x14ac:dyDescent="0.25">
      <c r="A82" s="30">
        <v>60</v>
      </c>
      <c r="B82" s="30" t="s">
        <v>151</v>
      </c>
      <c r="C82" s="57" t="s">
        <v>152</v>
      </c>
      <c r="D82" s="81">
        <f>G82/E82</f>
        <v>305.8828947368421</v>
      </c>
      <c r="E82" s="67">
        <v>15.2</v>
      </c>
      <c r="F82" s="79">
        <v>15.2</v>
      </c>
      <c r="G82" s="75">
        <v>4649.42</v>
      </c>
      <c r="H82" s="75">
        <v>518.25</v>
      </c>
      <c r="I82" s="75"/>
      <c r="J82" s="75">
        <f>G82+H82</f>
        <v>5167.67</v>
      </c>
    </row>
    <row r="83" spans="1:10" ht="27.95" customHeight="1" x14ac:dyDescent="0.25">
      <c r="A83" s="30">
        <v>61</v>
      </c>
      <c r="B83" s="22" t="s">
        <v>153</v>
      </c>
      <c r="C83" s="57" t="s">
        <v>154</v>
      </c>
      <c r="D83" s="81">
        <f>G83/E83</f>
        <v>336.46776315789475</v>
      </c>
      <c r="E83" s="79">
        <v>15.2</v>
      </c>
      <c r="F83" s="79">
        <v>15.2</v>
      </c>
      <c r="G83" s="75">
        <v>5114.3100000000004</v>
      </c>
      <c r="H83" s="75">
        <v>518.61</v>
      </c>
      <c r="I83" s="75"/>
      <c r="J83" s="75">
        <f>G83+H83</f>
        <v>5632.92</v>
      </c>
    </row>
    <row r="84" spans="1:10" ht="27.95" customHeight="1" x14ac:dyDescent="0.25">
      <c r="A84" s="30">
        <v>62</v>
      </c>
      <c r="B84" s="22" t="s">
        <v>310</v>
      </c>
      <c r="C84" s="57" t="s">
        <v>311</v>
      </c>
      <c r="D84" s="81">
        <v>315</v>
      </c>
      <c r="E84" s="79">
        <v>15.2</v>
      </c>
      <c r="F84" s="79">
        <v>15.2</v>
      </c>
      <c r="G84" s="75">
        <f>D84*F84</f>
        <v>4788</v>
      </c>
      <c r="H84" s="75">
        <v>0</v>
      </c>
      <c r="I84" s="75"/>
      <c r="J84" s="75">
        <f>G84+H84</f>
        <v>4788</v>
      </c>
    </row>
    <row r="85" spans="1:10" ht="27.95" customHeight="1" x14ac:dyDescent="0.25">
      <c r="A85" s="30"/>
      <c r="B85" s="30"/>
      <c r="C85" s="53" t="s">
        <v>155</v>
      </c>
      <c r="D85" s="81"/>
      <c r="E85" s="67"/>
      <c r="F85" s="79"/>
      <c r="G85" s="75"/>
      <c r="H85" s="75"/>
      <c r="I85" s="75"/>
      <c r="J85" s="75"/>
    </row>
    <row r="86" spans="1:10" ht="27.95" customHeight="1" x14ac:dyDescent="0.25">
      <c r="A86" s="30">
        <v>63</v>
      </c>
      <c r="B86" s="30" t="s">
        <v>156</v>
      </c>
      <c r="C86" s="43" t="s">
        <v>157</v>
      </c>
      <c r="D86" s="81">
        <v>326.67</v>
      </c>
      <c r="E86" s="79">
        <v>15.2</v>
      </c>
      <c r="F86" s="79">
        <v>15.2</v>
      </c>
      <c r="G86" s="75">
        <f>D86*F86</f>
        <v>4965.384</v>
      </c>
      <c r="H86" s="75">
        <v>0</v>
      </c>
      <c r="I86" s="75"/>
      <c r="J86" s="75">
        <f>G86+H86</f>
        <v>4965.384</v>
      </c>
    </row>
    <row r="87" spans="1:10" ht="27.95" customHeight="1" x14ac:dyDescent="0.25">
      <c r="A87" s="30"/>
      <c r="B87" s="22"/>
      <c r="C87" s="23" t="s">
        <v>158</v>
      </c>
      <c r="D87" s="81"/>
      <c r="E87" s="79"/>
      <c r="F87" s="79"/>
      <c r="G87" s="75"/>
      <c r="H87" s="75"/>
      <c r="I87" s="75"/>
      <c r="J87" s="75"/>
    </row>
    <row r="88" spans="1:10" ht="22.5" customHeight="1" x14ac:dyDescent="0.3">
      <c r="A88" s="3">
        <v>64</v>
      </c>
      <c r="B88" s="39" t="s">
        <v>159</v>
      </c>
      <c r="C88" s="39" t="s">
        <v>160</v>
      </c>
      <c r="D88" s="81">
        <v>309.48</v>
      </c>
      <c r="E88" s="79">
        <v>15.2</v>
      </c>
      <c r="F88" s="79">
        <v>15.2</v>
      </c>
      <c r="G88" s="75">
        <f>D88*F88</f>
        <v>4704.0960000000005</v>
      </c>
      <c r="H88" s="75">
        <v>0</v>
      </c>
      <c r="I88" s="75"/>
      <c r="J88" s="75">
        <f t="shared" ref="J88:J94" si="8">G88+H88</f>
        <v>4704.0960000000005</v>
      </c>
    </row>
    <row r="89" spans="1:10" ht="25.5" customHeight="1" x14ac:dyDescent="0.3">
      <c r="A89" s="3">
        <f>A88+1</f>
        <v>65</v>
      </c>
      <c r="B89" s="39" t="s">
        <v>161</v>
      </c>
      <c r="C89" s="39" t="s">
        <v>162</v>
      </c>
      <c r="D89" s="81">
        <v>228.92</v>
      </c>
      <c r="E89" s="79">
        <v>15.2</v>
      </c>
      <c r="F89" s="79">
        <v>15.2</v>
      </c>
      <c r="G89" s="75">
        <f>D89*F89</f>
        <v>3479.5839999999998</v>
      </c>
      <c r="H89" s="75">
        <v>0</v>
      </c>
      <c r="I89" s="75"/>
      <c r="J89" s="75">
        <f t="shared" si="8"/>
        <v>3479.5839999999998</v>
      </c>
    </row>
    <row r="90" spans="1:10" ht="27.95" customHeight="1" x14ac:dyDescent="0.25">
      <c r="A90" s="3">
        <f>A89+1</f>
        <v>66</v>
      </c>
      <c r="B90" s="22" t="s">
        <v>163</v>
      </c>
      <c r="C90" s="36" t="s">
        <v>164</v>
      </c>
      <c r="D90" s="81">
        <f>G90/E90</f>
        <v>261.98421052631579</v>
      </c>
      <c r="E90" s="79">
        <v>15.2</v>
      </c>
      <c r="F90" s="79">
        <v>15.2</v>
      </c>
      <c r="G90" s="75">
        <v>3982.16</v>
      </c>
      <c r="H90" s="75">
        <v>691.48</v>
      </c>
      <c r="I90" s="75"/>
      <c r="J90" s="75">
        <f t="shared" si="8"/>
        <v>4673.6399999999994</v>
      </c>
    </row>
    <row r="91" spans="1:10" ht="27.95" customHeight="1" x14ac:dyDescent="0.25">
      <c r="A91" s="3">
        <f>A90+1</f>
        <v>67</v>
      </c>
      <c r="B91" s="22" t="s">
        <v>165</v>
      </c>
      <c r="C91" s="48" t="s">
        <v>166</v>
      </c>
      <c r="D91" s="81">
        <f>G91/E91</f>
        <v>318.76381578947371</v>
      </c>
      <c r="E91" s="79">
        <v>15.2</v>
      </c>
      <c r="F91" s="79">
        <v>15.2</v>
      </c>
      <c r="G91" s="66">
        <v>4845.21</v>
      </c>
      <c r="H91" s="75">
        <v>0</v>
      </c>
      <c r="I91" s="75"/>
      <c r="J91" s="75">
        <f t="shared" si="8"/>
        <v>4845.21</v>
      </c>
    </row>
    <row r="92" spans="1:10" ht="27.95" customHeight="1" x14ac:dyDescent="0.25">
      <c r="A92" s="3">
        <f>A91+1</f>
        <v>68</v>
      </c>
      <c r="B92" s="22" t="s">
        <v>167</v>
      </c>
      <c r="C92" s="48" t="s">
        <v>168</v>
      </c>
      <c r="D92" s="81">
        <v>316.18</v>
      </c>
      <c r="E92" s="79">
        <v>15.2</v>
      </c>
      <c r="F92" s="79">
        <v>15.2</v>
      </c>
      <c r="G92" s="66">
        <f>D92*F92</f>
        <v>4805.9359999999997</v>
      </c>
      <c r="H92" s="75">
        <v>518.61</v>
      </c>
      <c r="I92" s="75"/>
      <c r="J92" s="75">
        <f t="shared" si="8"/>
        <v>5324.5459999999994</v>
      </c>
    </row>
    <row r="93" spans="1:10" ht="27.95" customHeight="1" x14ac:dyDescent="0.25">
      <c r="A93" s="3">
        <f>A92+1</f>
        <v>69</v>
      </c>
      <c r="B93" s="22" t="s">
        <v>169</v>
      </c>
      <c r="C93" s="36" t="s">
        <v>170</v>
      </c>
      <c r="D93" s="81">
        <f>G93/E93</f>
        <v>251.86710526315792</v>
      </c>
      <c r="E93" s="79">
        <v>15.2</v>
      </c>
      <c r="F93" s="79">
        <v>15.2</v>
      </c>
      <c r="G93" s="75">
        <v>3828.38</v>
      </c>
      <c r="H93" s="75">
        <v>864.35</v>
      </c>
      <c r="I93" s="75"/>
      <c r="J93" s="75">
        <f t="shared" si="8"/>
        <v>4692.7300000000005</v>
      </c>
    </row>
    <row r="94" spans="1:10" ht="27.95" customHeight="1" x14ac:dyDescent="0.25">
      <c r="A94" s="3">
        <v>70</v>
      </c>
      <c r="B94" s="22" t="s">
        <v>316</v>
      </c>
      <c r="C94" s="36" t="s">
        <v>312</v>
      </c>
      <c r="D94" s="81">
        <v>263</v>
      </c>
      <c r="E94" s="79">
        <v>15.2</v>
      </c>
      <c r="F94" s="79">
        <v>15.2</v>
      </c>
      <c r="G94" s="75">
        <f>D94*F94</f>
        <v>3997.6</v>
      </c>
      <c r="H94" s="75"/>
      <c r="I94" s="75"/>
      <c r="J94" s="75">
        <f t="shared" si="8"/>
        <v>3997.6</v>
      </c>
    </row>
    <row r="95" spans="1:10" ht="27.95" customHeight="1" x14ac:dyDescent="0.25">
      <c r="A95" s="30"/>
      <c r="B95" s="22"/>
      <c r="C95" s="23" t="s">
        <v>171</v>
      </c>
      <c r="D95" s="81"/>
      <c r="E95" s="79"/>
      <c r="F95" s="79"/>
      <c r="G95" s="75"/>
      <c r="H95" s="75"/>
      <c r="I95" s="75"/>
      <c r="J95" s="75"/>
    </row>
    <row r="96" spans="1:10" ht="27.95" customHeight="1" x14ac:dyDescent="0.25">
      <c r="A96" s="30">
        <v>71</v>
      </c>
      <c r="B96" s="22" t="s">
        <v>172</v>
      </c>
      <c r="C96" s="36" t="s">
        <v>173</v>
      </c>
      <c r="D96" s="81">
        <v>377.47</v>
      </c>
      <c r="E96" s="79">
        <v>15.2</v>
      </c>
      <c r="F96" s="79">
        <v>15.2</v>
      </c>
      <c r="G96" s="75">
        <f>D96*F96</f>
        <v>5737.5439999999999</v>
      </c>
      <c r="H96" s="75">
        <v>0</v>
      </c>
      <c r="I96" s="75"/>
      <c r="J96" s="75">
        <f t="shared" ref="J96:J117" si="9">G96+H96</f>
        <v>5737.5439999999999</v>
      </c>
    </row>
    <row r="97" spans="1:10" ht="27.95" customHeight="1" x14ac:dyDescent="0.25">
      <c r="A97" s="30">
        <f t="shared" ref="A97:A149" si="10">A96+1</f>
        <v>72</v>
      </c>
      <c r="B97" s="22" t="s">
        <v>174</v>
      </c>
      <c r="C97" s="36" t="s">
        <v>175</v>
      </c>
      <c r="D97" s="81">
        <v>269.11</v>
      </c>
      <c r="E97" s="79">
        <v>15.2</v>
      </c>
      <c r="F97" s="79">
        <v>15.2</v>
      </c>
      <c r="G97" s="75">
        <f>D97*F97</f>
        <v>4090.4720000000002</v>
      </c>
      <c r="H97" s="75">
        <v>1037.22</v>
      </c>
      <c r="I97" s="75"/>
      <c r="J97" s="75">
        <f t="shared" si="9"/>
        <v>5127.692</v>
      </c>
    </row>
    <row r="98" spans="1:10" ht="27.95" customHeight="1" x14ac:dyDescent="0.25">
      <c r="A98" s="30">
        <f t="shared" si="10"/>
        <v>73</v>
      </c>
      <c r="B98" s="22" t="s">
        <v>176</v>
      </c>
      <c r="C98" s="36" t="s">
        <v>177</v>
      </c>
      <c r="D98" s="81">
        <f t="shared" ref="D98:D117" si="11">G98/E98</f>
        <v>269.11381578947373</v>
      </c>
      <c r="E98" s="79">
        <v>15.2</v>
      </c>
      <c r="F98" s="79">
        <v>15.2</v>
      </c>
      <c r="G98" s="75">
        <v>4090.53</v>
      </c>
      <c r="H98" s="75">
        <v>1210.0899999999999</v>
      </c>
      <c r="I98" s="75"/>
      <c r="J98" s="75">
        <f t="shared" si="9"/>
        <v>5300.62</v>
      </c>
    </row>
    <row r="99" spans="1:10" ht="27.95" customHeight="1" x14ac:dyDescent="0.25">
      <c r="A99" s="30">
        <f t="shared" si="10"/>
        <v>74</v>
      </c>
      <c r="B99" s="22" t="s">
        <v>178</v>
      </c>
      <c r="C99" s="36" t="s">
        <v>179</v>
      </c>
      <c r="D99" s="81">
        <f t="shared" si="11"/>
        <v>269.11381578947373</v>
      </c>
      <c r="E99" s="79">
        <v>15.2</v>
      </c>
      <c r="F99" s="79">
        <v>15.2</v>
      </c>
      <c r="G99" s="75">
        <v>4090.53</v>
      </c>
      <c r="H99" s="75">
        <v>864.35</v>
      </c>
      <c r="I99" s="75"/>
      <c r="J99" s="75">
        <f t="shared" si="9"/>
        <v>4954.88</v>
      </c>
    </row>
    <row r="100" spans="1:10" ht="27.95" customHeight="1" x14ac:dyDescent="0.25">
      <c r="A100" s="30">
        <f t="shared" si="10"/>
        <v>75</v>
      </c>
      <c r="B100" s="22" t="s">
        <v>180</v>
      </c>
      <c r="C100" s="36" t="s">
        <v>181</v>
      </c>
      <c r="D100" s="81">
        <f t="shared" si="11"/>
        <v>269.11381578947373</v>
      </c>
      <c r="E100" s="79">
        <v>15.2</v>
      </c>
      <c r="F100" s="79">
        <v>15.2</v>
      </c>
      <c r="G100" s="75">
        <v>4090.53</v>
      </c>
      <c r="H100" s="75">
        <v>0</v>
      </c>
      <c r="I100" s="75"/>
      <c r="J100" s="75">
        <f t="shared" si="9"/>
        <v>4090.53</v>
      </c>
    </row>
    <row r="101" spans="1:10" ht="27.95" customHeight="1" x14ac:dyDescent="0.25">
      <c r="A101" s="30">
        <f t="shared" si="10"/>
        <v>76</v>
      </c>
      <c r="B101" s="22" t="s">
        <v>182</v>
      </c>
      <c r="C101" s="36" t="s">
        <v>183</v>
      </c>
      <c r="D101" s="81">
        <f t="shared" si="11"/>
        <v>269.11381578947373</v>
      </c>
      <c r="E101" s="79">
        <v>15.2</v>
      </c>
      <c r="F101" s="79">
        <v>15.2</v>
      </c>
      <c r="G101" s="75">
        <v>4090.53</v>
      </c>
      <c r="H101" s="75">
        <v>1037.22</v>
      </c>
      <c r="I101" s="75"/>
      <c r="J101" s="75">
        <f t="shared" si="9"/>
        <v>5127.75</v>
      </c>
    </row>
    <row r="102" spans="1:10" ht="27.95" customHeight="1" x14ac:dyDescent="0.25">
      <c r="A102" s="30">
        <f t="shared" si="10"/>
        <v>77</v>
      </c>
      <c r="B102" s="22" t="s">
        <v>184</v>
      </c>
      <c r="C102" s="36" t="s">
        <v>185</v>
      </c>
      <c r="D102" s="81">
        <f t="shared" si="11"/>
        <v>269.11381578947373</v>
      </c>
      <c r="E102" s="79">
        <v>15.2</v>
      </c>
      <c r="F102" s="79">
        <v>15.2</v>
      </c>
      <c r="G102" s="75">
        <v>4090.53</v>
      </c>
      <c r="H102" s="75">
        <v>1037.22</v>
      </c>
      <c r="I102" s="75"/>
      <c r="J102" s="75">
        <f t="shared" si="9"/>
        <v>5127.75</v>
      </c>
    </row>
    <row r="103" spans="1:10" ht="27.95" customHeight="1" x14ac:dyDescent="0.25">
      <c r="A103" s="30">
        <f t="shared" si="10"/>
        <v>78</v>
      </c>
      <c r="B103" s="22" t="s">
        <v>186</v>
      </c>
      <c r="C103" s="36" t="s">
        <v>187</v>
      </c>
      <c r="D103" s="81">
        <f t="shared" si="11"/>
        <v>269.11381578947373</v>
      </c>
      <c r="E103" s="79">
        <v>15.2</v>
      </c>
      <c r="F103" s="79">
        <v>15.2</v>
      </c>
      <c r="G103" s="75">
        <v>4090.53</v>
      </c>
      <c r="H103" s="75">
        <v>691.48</v>
      </c>
      <c r="I103" s="75"/>
      <c r="J103" s="75">
        <f t="shared" si="9"/>
        <v>4782.01</v>
      </c>
    </row>
    <row r="104" spans="1:10" ht="27.95" customHeight="1" x14ac:dyDescent="0.25">
      <c r="A104" s="30">
        <f t="shared" si="10"/>
        <v>79</v>
      </c>
      <c r="B104" s="22" t="s">
        <v>188</v>
      </c>
      <c r="C104" s="36" t="s">
        <v>189</v>
      </c>
      <c r="D104" s="81">
        <f t="shared" si="11"/>
        <v>269.11381578947373</v>
      </c>
      <c r="E104" s="79">
        <v>15.2</v>
      </c>
      <c r="F104" s="79">
        <v>15.2</v>
      </c>
      <c r="G104" s="75">
        <v>4090.53</v>
      </c>
      <c r="H104" s="75">
        <v>1037.22</v>
      </c>
      <c r="I104" s="75"/>
      <c r="J104" s="75">
        <f t="shared" si="9"/>
        <v>5127.75</v>
      </c>
    </row>
    <row r="105" spans="1:10" ht="27.95" customHeight="1" x14ac:dyDescent="0.25">
      <c r="A105" s="30">
        <f t="shared" si="10"/>
        <v>80</v>
      </c>
      <c r="B105" s="22" t="s">
        <v>190</v>
      </c>
      <c r="C105" s="36" t="s">
        <v>191</v>
      </c>
      <c r="D105" s="81">
        <f>G105/E105</f>
        <v>269.11381578947373</v>
      </c>
      <c r="E105" s="79">
        <v>15.2</v>
      </c>
      <c r="F105" s="79">
        <v>15.2</v>
      </c>
      <c r="G105" s="75">
        <v>4090.53</v>
      </c>
      <c r="H105" s="75">
        <v>864.35</v>
      </c>
      <c r="I105" s="75"/>
      <c r="J105" s="75">
        <f t="shared" si="9"/>
        <v>4954.88</v>
      </c>
    </row>
    <row r="106" spans="1:10" ht="27.95" customHeight="1" x14ac:dyDescent="0.25">
      <c r="A106" s="30">
        <f t="shared" si="10"/>
        <v>81</v>
      </c>
      <c r="B106" s="22" t="s">
        <v>192</v>
      </c>
      <c r="C106" s="36" t="s">
        <v>193</v>
      </c>
      <c r="D106" s="81">
        <f t="shared" si="11"/>
        <v>225.79605263157896</v>
      </c>
      <c r="E106" s="79">
        <v>15.2</v>
      </c>
      <c r="F106" s="79">
        <v>15.2</v>
      </c>
      <c r="G106" s="75">
        <v>3432.1</v>
      </c>
      <c r="H106" s="75">
        <v>1037.22</v>
      </c>
      <c r="I106" s="75"/>
      <c r="J106" s="75">
        <f t="shared" si="9"/>
        <v>4469.32</v>
      </c>
    </row>
    <row r="107" spans="1:10" ht="27.95" customHeight="1" x14ac:dyDescent="0.25">
      <c r="A107" s="30">
        <f t="shared" si="10"/>
        <v>82</v>
      </c>
      <c r="B107" s="22" t="s">
        <v>194</v>
      </c>
      <c r="C107" s="36" t="s">
        <v>195</v>
      </c>
      <c r="D107" s="81">
        <f t="shared" si="11"/>
        <v>137.0078947368421</v>
      </c>
      <c r="E107" s="79">
        <v>15.2</v>
      </c>
      <c r="F107" s="79">
        <v>15.2</v>
      </c>
      <c r="G107" s="75">
        <v>2082.52</v>
      </c>
      <c r="H107" s="75">
        <v>1037.22</v>
      </c>
      <c r="I107" s="75"/>
      <c r="J107" s="75">
        <f t="shared" si="9"/>
        <v>3119.74</v>
      </c>
    </row>
    <row r="108" spans="1:10" ht="27.95" customHeight="1" x14ac:dyDescent="0.25">
      <c r="A108" s="30">
        <f t="shared" si="10"/>
        <v>83</v>
      </c>
      <c r="B108" s="22" t="s">
        <v>196</v>
      </c>
      <c r="C108" s="36" t="s">
        <v>197</v>
      </c>
      <c r="D108" s="81">
        <f t="shared" si="11"/>
        <v>215.7572368421053</v>
      </c>
      <c r="E108" s="79">
        <v>15.2</v>
      </c>
      <c r="F108" s="79">
        <v>15.2</v>
      </c>
      <c r="G108" s="75">
        <v>3279.51</v>
      </c>
      <c r="H108" s="75">
        <v>1037.22</v>
      </c>
      <c r="I108" s="75"/>
      <c r="J108" s="75">
        <f t="shared" si="9"/>
        <v>4316.7300000000005</v>
      </c>
    </row>
    <row r="109" spans="1:10" ht="27.95" customHeight="1" x14ac:dyDescent="0.25">
      <c r="A109" s="30">
        <f t="shared" si="10"/>
        <v>84</v>
      </c>
      <c r="B109" s="22" t="s">
        <v>198</v>
      </c>
      <c r="C109" s="36" t="s">
        <v>199</v>
      </c>
      <c r="D109" s="81">
        <f t="shared" si="11"/>
        <v>225.79605263157896</v>
      </c>
      <c r="E109" s="79">
        <v>15.2</v>
      </c>
      <c r="F109" s="79">
        <v>15.2</v>
      </c>
      <c r="G109" s="75">
        <v>3432.1</v>
      </c>
      <c r="H109" s="75">
        <v>864.35</v>
      </c>
      <c r="I109" s="75"/>
      <c r="J109" s="75">
        <f t="shared" si="9"/>
        <v>4296.45</v>
      </c>
    </row>
    <row r="110" spans="1:10" ht="27.95" customHeight="1" x14ac:dyDescent="0.25">
      <c r="A110" s="30">
        <f t="shared" si="10"/>
        <v>85</v>
      </c>
      <c r="B110" s="22" t="s">
        <v>200</v>
      </c>
      <c r="C110" s="36" t="s">
        <v>201</v>
      </c>
      <c r="D110" s="81">
        <v>225.8</v>
      </c>
      <c r="E110" s="79">
        <v>15.2</v>
      </c>
      <c r="F110" s="79">
        <v>15.2</v>
      </c>
      <c r="G110" s="75">
        <f>D110*F110</f>
        <v>3432.16</v>
      </c>
      <c r="H110" s="75">
        <v>691.48</v>
      </c>
      <c r="I110" s="75"/>
      <c r="J110" s="75">
        <f t="shared" si="9"/>
        <v>4123.6399999999994</v>
      </c>
    </row>
    <row r="111" spans="1:10" ht="27.95" customHeight="1" x14ac:dyDescent="0.25">
      <c r="A111" s="30">
        <f t="shared" si="10"/>
        <v>86</v>
      </c>
      <c r="B111" s="22" t="s">
        <v>202</v>
      </c>
      <c r="C111" s="36" t="s">
        <v>203</v>
      </c>
      <c r="D111" s="81">
        <f t="shared" si="11"/>
        <v>243.26842105263157</v>
      </c>
      <c r="E111" s="79">
        <v>15.2</v>
      </c>
      <c r="F111" s="79">
        <v>15.2</v>
      </c>
      <c r="G111" s="75">
        <v>3697.68</v>
      </c>
      <c r="H111" s="75">
        <v>691.48</v>
      </c>
      <c r="I111" s="75"/>
      <c r="J111" s="75">
        <f t="shared" si="9"/>
        <v>4389.16</v>
      </c>
    </row>
    <row r="112" spans="1:10" ht="27.95" customHeight="1" x14ac:dyDescent="0.25">
      <c r="A112" s="30">
        <f t="shared" si="10"/>
        <v>87</v>
      </c>
      <c r="B112" s="22" t="s">
        <v>204</v>
      </c>
      <c r="C112" s="36" t="s">
        <v>205</v>
      </c>
      <c r="D112" s="81">
        <f t="shared" si="11"/>
        <v>231.57105263157897</v>
      </c>
      <c r="E112" s="79">
        <v>15.2</v>
      </c>
      <c r="F112" s="79">
        <v>15.2</v>
      </c>
      <c r="G112" s="75">
        <v>3519.88</v>
      </c>
      <c r="H112" s="75">
        <v>864.35</v>
      </c>
      <c r="I112" s="75"/>
      <c r="J112" s="75">
        <f t="shared" si="9"/>
        <v>4384.2300000000005</v>
      </c>
    </row>
    <row r="113" spans="1:10" ht="27.95" customHeight="1" x14ac:dyDescent="0.25">
      <c r="A113" s="30">
        <f t="shared" si="10"/>
        <v>88</v>
      </c>
      <c r="B113" s="22" t="s">
        <v>206</v>
      </c>
      <c r="C113" s="36" t="s">
        <v>207</v>
      </c>
      <c r="D113" s="81">
        <f t="shared" si="11"/>
        <v>225.79605263157896</v>
      </c>
      <c r="E113" s="79">
        <v>15.2</v>
      </c>
      <c r="F113" s="79">
        <v>15.2</v>
      </c>
      <c r="G113" s="75">
        <v>3432.1</v>
      </c>
      <c r="H113" s="75">
        <v>0</v>
      </c>
      <c r="I113" s="75"/>
      <c r="J113" s="75">
        <f t="shared" si="9"/>
        <v>3432.1</v>
      </c>
    </row>
    <row r="114" spans="1:10" ht="27.95" customHeight="1" x14ac:dyDescent="0.25">
      <c r="A114" s="30">
        <f t="shared" si="10"/>
        <v>89</v>
      </c>
      <c r="B114" s="22" t="s">
        <v>208</v>
      </c>
      <c r="C114" s="43" t="s">
        <v>209</v>
      </c>
      <c r="D114" s="81">
        <f>G114/E114</f>
        <v>338.66447368421052</v>
      </c>
      <c r="E114" s="79">
        <v>15.2</v>
      </c>
      <c r="F114" s="79">
        <v>15.2</v>
      </c>
      <c r="G114" s="75">
        <v>5147.7</v>
      </c>
      <c r="H114" s="75">
        <v>0</v>
      </c>
      <c r="I114" s="75"/>
      <c r="J114" s="75">
        <f t="shared" si="9"/>
        <v>5147.7</v>
      </c>
    </row>
    <row r="115" spans="1:10" ht="27.95" customHeight="1" x14ac:dyDescent="0.25">
      <c r="A115" s="30">
        <f t="shared" si="10"/>
        <v>90</v>
      </c>
      <c r="B115" s="22" t="s">
        <v>210</v>
      </c>
      <c r="C115" s="36" t="s">
        <v>211</v>
      </c>
      <c r="D115" s="81">
        <f t="shared" si="11"/>
        <v>244.79210526315791</v>
      </c>
      <c r="E115" s="79">
        <v>15.2</v>
      </c>
      <c r="F115" s="79">
        <v>15.2</v>
      </c>
      <c r="G115" s="75">
        <v>3720.84</v>
      </c>
      <c r="H115" s="75">
        <v>518.61</v>
      </c>
      <c r="I115" s="75"/>
      <c r="J115" s="75">
        <f t="shared" si="9"/>
        <v>4239.45</v>
      </c>
    </row>
    <row r="116" spans="1:10" ht="27.95" customHeight="1" x14ac:dyDescent="0.25">
      <c r="A116" s="30">
        <f>A115+1</f>
        <v>91</v>
      </c>
      <c r="B116" s="22" t="s">
        <v>212</v>
      </c>
      <c r="C116" s="36" t="s">
        <v>213</v>
      </c>
      <c r="D116" s="81">
        <f t="shared" si="11"/>
        <v>244.79210526315791</v>
      </c>
      <c r="E116" s="79">
        <v>15.2</v>
      </c>
      <c r="F116" s="79">
        <v>15.2</v>
      </c>
      <c r="G116" s="75">
        <v>3720.84</v>
      </c>
      <c r="H116" s="75">
        <v>691.48</v>
      </c>
      <c r="I116" s="75"/>
      <c r="J116" s="75">
        <f t="shared" si="9"/>
        <v>4412.32</v>
      </c>
    </row>
    <row r="117" spans="1:10" ht="27.95" customHeight="1" x14ac:dyDescent="0.25">
      <c r="A117" s="30">
        <f>A116+1</f>
        <v>92</v>
      </c>
      <c r="B117" s="22" t="s">
        <v>214</v>
      </c>
      <c r="C117" s="43" t="s">
        <v>215</v>
      </c>
      <c r="D117" s="81">
        <f t="shared" si="11"/>
        <v>244.79210526315791</v>
      </c>
      <c r="E117" s="79">
        <v>15.2</v>
      </c>
      <c r="F117" s="79">
        <v>15.2</v>
      </c>
      <c r="G117" s="75">
        <v>3720.84</v>
      </c>
      <c r="H117" s="75">
        <v>0</v>
      </c>
      <c r="I117" s="75"/>
      <c r="J117" s="75">
        <f t="shared" si="9"/>
        <v>3720.84</v>
      </c>
    </row>
    <row r="118" spans="1:10" ht="27.95" customHeight="1" x14ac:dyDescent="0.25">
      <c r="A118" s="30"/>
      <c r="B118" s="60"/>
      <c r="C118" s="23" t="s">
        <v>216</v>
      </c>
      <c r="D118" s="81"/>
      <c r="E118" s="79"/>
      <c r="F118" s="79"/>
      <c r="G118" s="75"/>
      <c r="H118" s="75"/>
      <c r="I118" s="75"/>
      <c r="J118" s="75"/>
    </row>
    <row r="119" spans="1:10" ht="21.75" customHeight="1" x14ac:dyDescent="0.3">
      <c r="A119" s="3">
        <v>93</v>
      </c>
      <c r="B119" s="39" t="s">
        <v>217</v>
      </c>
      <c r="C119" s="82" t="s">
        <v>218</v>
      </c>
      <c r="D119" s="81">
        <v>377.47</v>
      </c>
      <c r="E119" s="79">
        <v>15.2</v>
      </c>
      <c r="F119" s="79">
        <v>15.2</v>
      </c>
      <c r="G119" s="75">
        <f>D119*F119</f>
        <v>5737.5439999999999</v>
      </c>
      <c r="H119" s="75">
        <v>0</v>
      </c>
      <c r="I119" s="75"/>
      <c r="J119" s="75">
        <f t="shared" ref="J119:J141" si="12">G119+H119</f>
        <v>5737.5439999999999</v>
      </c>
    </row>
    <row r="120" spans="1:10" ht="27.95" customHeight="1" x14ac:dyDescent="0.25">
      <c r="A120" s="30">
        <v>94</v>
      </c>
      <c r="B120" s="22" t="s">
        <v>219</v>
      </c>
      <c r="C120" s="36" t="s">
        <v>220</v>
      </c>
      <c r="D120" s="81">
        <f>G120/E120</f>
        <v>400.06973684210533</v>
      </c>
      <c r="E120" s="79">
        <v>15.2</v>
      </c>
      <c r="F120" s="79">
        <v>15.2</v>
      </c>
      <c r="G120" s="75">
        <v>6081.06</v>
      </c>
      <c r="H120" s="75">
        <v>864.35</v>
      </c>
      <c r="I120" s="75"/>
      <c r="J120" s="75">
        <f t="shared" si="12"/>
        <v>6945.4100000000008</v>
      </c>
    </row>
    <row r="121" spans="1:10" ht="27.95" customHeight="1" x14ac:dyDescent="0.25">
      <c r="A121" s="30">
        <f t="shared" si="10"/>
        <v>95</v>
      </c>
      <c r="B121" s="22" t="s">
        <v>221</v>
      </c>
      <c r="C121" s="36" t="s">
        <v>222</v>
      </c>
      <c r="D121" s="81">
        <f>G121/E121</f>
        <v>274.27171052631581</v>
      </c>
      <c r="E121" s="79">
        <v>15.2</v>
      </c>
      <c r="F121" s="79">
        <v>15.2</v>
      </c>
      <c r="G121" s="75">
        <v>4168.93</v>
      </c>
      <c r="H121" s="75">
        <v>1037.22</v>
      </c>
      <c r="I121" s="75"/>
      <c r="J121" s="75">
        <f t="shared" si="12"/>
        <v>5206.1500000000005</v>
      </c>
    </row>
    <row r="122" spans="1:10" ht="27.95" customHeight="1" x14ac:dyDescent="0.25">
      <c r="A122" s="30">
        <f t="shared" si="10"/>
        <v>96</v>
      </c>
      <c r="B122" s="22" t="s">
        <v>223</v>
      </c>
      <c r="C122" s="36" t="s">
        <v>224</v>
      </c>
      <c r="D122" s="81">
        <f t="shared" ref="D122:D141" si="13">G122/E122</f>
        <v>317.57763157894738</v>
      </c>
      <c r="E122" s="79">
        <v>15.2</v>
      </c>
      <c r="F122" s="79">
        <v>15.2</v>
      </c>
      <c r="G122" s="75">
        <v>4827.18</v>
      </c>
      <c r="H122" s="75">
        <v>864.35</v>
      </c>
      <c r="I122" s="75"/>
      <c r="J122" s="75">
        <f t="shared" si="12"/>
        <v>5691.5300000000007</v>
      </c>
    </row>
    <row r="123" spans="1:10" ht="27.95" customHeight="1" x14ac:dyDescent="0.25">
      <c r="A123" s="30">
        <f t="shared" si="10"/>
        <v>97</v>
      </c>
      <c r="B123" s="22" t="s">
        <v>225</v>
      </c>
      <c r="C123" s="36" t="s">
        <v>226</v>
      </c>
      <c r="D123" s="81">
        <f t="shared" si="13"/>
        <v>266.84934210526319</v>
      </c>
      <c r="E123" s="79">
        <v>15.2</v>
      </c>
      <c r="F123" s="79">
        <v>14.2</v>
      </c>
      <c r="G123" s="75">
        <v>4056.11</v>
      </c>
      <c r="H123" s="75">
        <v>691.48</v>
      </c>
      <c r="I123" s="75"/>
      <c r="J123" s="75">
        <f t="shared" si="12"/>
        <v>4747.59</v>
      </c>
    </row>
    <row r="124" spans="1:10" ht="27.95" customHeight="1" x14ac:dyDescent="0.25">
      <c r="A124" s="30">
        <f t="shared" si="10"/>
        <v>98</v>
      </c>
      <c r="B124" s="22" t="s">
        <v>227</v>
      </c>
      <c r="C124" s="36" t="s">
        <v>228</v>
      </c>
      <c r="D124" s="81">
        <f t="shared" si="13"/>
        <v>266.84934210526319</v>
      </c>
      <c r="E124" s="79">
        <v>15.2</v>
      </c>
      <c r="F124" s="79">
        <v>15.2</v>
      </c>
      <c r="G124" s="75">
        <v>4056.11</v>
      </c>
      <c r="H124" s="75">
        <v>1037.22</v>
      </c>
      <c r="I124" s="75"/>
      <c r="J124" s="75">
        <f t="shared" si="12"/>
        <v>5093.33</v>
      </c>
    </row>
    <row r="125" spans="1:10" ht="27.95" customHeight="1" x14ac:dyDescent="0.25">
      <c r="A125" s="30">
        <f t="shared" si="10"/>
        <v>99</v>
      </c>
      <c r="B125" s="22" t="s">
        <v>229</v>
      </c>
      <c r="C125" s="36" t="s">
        <v>230</v>
      </c>
      <c r="D125" s="81">
        <f t="shared" si="13"/>
        <v>266.84934210526319</v>
      </c>
      <c r="E125" s="79">
        <v>15.2</v>
      </c>
      <c r="F125" s="79">
        <v>15.2</v>
      </c>
      <c r="G125" s="75">
        <v>4056.11</v>
      </c>
      <c r="H125" s="75">
        <v>691.48</v>
      </c>
      <c r="I125" s="75"/>
      <c r="J125" s="75">
        <f t="shared" si="12"/>
        <v>4747.59</v>
      </c>
    </row>
    <row r="126" spans="1:10" ht="27.95" customHeight="1" x14ac:dyDescent="0.25">
      <c r="A126" s="30">
        <f t="shared" si="10"/>
        <v>100</v>
      </c>
      <c r="B126" s="22" t="s">
        <v>231</v>
      </c>
      <c r="C126" s="36" t="s">
        <v>232</v>
      </c>
      <c r="D126" s="81">
        <f t="shared" si="13"/>
        <v>266.84934210526319</v>
      </c>
      <c r="E126" s="79">
        <v>15.2</v>
      </c>
      <c r="F126" s="79">
        <v>15.2</v>
      </c>
      <c r="G126" s="75">
        <v>4056.11</v>
      </c>
      <c r="H126" s="75">
        <v>864.35</v>
      </c>
      <c r="I126" s="75"/>
      <c r="J126" s="75">
        <f t="shared" si="12"/>
        <v>4920.46</v>
      </c>
    </row>
    <row r="127" spans="1:10" ht="27.95" customHeight="1" x14ac:dyDescent="0.25">
      <c r="A127" s="30">
        <f t="shared" si="10"/>
        <v>101</v>
      </c>
      <c r="B127" s="22" t="s">
        <v>233</v>
      </c>
      <c r="C127" s="36" t="s">
        <v>234</v>
      </c>
      <c r="D127" s="81">
        <f t="shared" si="13"/>
        <v>266.84934210526319</v>
      </c>
      <c r="E127" s="30">
        <v>15.2</v>
      </c>
      <c r="F127" s="79">
        <v>15.2</v>
      </c>
      <c r="G127" s="75">
        <v>4056.11</v>
      </c>
      <c r="H127" s="75">
        <v>518.61</v>
      </c>
      <c r="I127" s="75"/>
      <c r="J127" s="75">
        <f t="shared" si="12"/>
        <v>4574.72</v>
      </c>
    </row>
    <row r="128" spans="1:10" ht="27.95" customHeight="1" x14ac:dyDescent="0.25">
      <c r="A128" s="30">
        <f t="shared" si="10"/>
        <v>102</v>
      </c>
      <c r="B128" s="22" t="s">
        <v>235</v>
      </c>
      <c r="C128" s="36" t="s">
        <v>236</v>
      </c>
      <c r="D128" s="81">
        <v>266.85000000000002</v>
      </c>
      <c r="E128" s="79">
        <v>15.2</v>
      </c>
      <c r="F128" s="79">
        <v>15.2</v>
      </c>
      <c r="G128" s="75">
        <f>D128*F128</f>
        <v>4056.1200000000003</v>
      </c>
      <c r="H128" s="75">
        <v>518.61</v>
      </c>
      <c r="I128" s="75"/>
      <c r="J128" s="75">
        <f t="shared" si="12"/>
        <v>4574.7300000000005</v>
      </c>
    </row>
    <row r="129" spans="1:10" ht="27.95" customHeight="1" x14ac:dyDescent="0.25">
      <c r="A129" s="30">
        <f t="shared" si="10"/>
        <v>103</v>
      </c>
      <c r="B129" s="22" t="s">
        <v>237</v>
      </c>
      <c r="C129" s="36" t="s">
        <v>238</v>
      </c>
      <c r="D129" s="81">
        <f t="shared" si="13"/>
        <v>253.35460526315788</v>
      </c>
      <c r="E129" s="79">
        <v>15.2</v>
      </c>
      <c r="F129" s="79">
        <v>15.2</v>
      </c>
      <c r="G129" s="75">
        <v>3850.99</v>
      </c>
      <c r="H129" s="75">
        <v>1037.22</v>
      </c>
      <c r="I129" s="75"/>
      <c r="J129" s="75">
        <f t="shared" si="12"/>
        <v>4888.21</v>
      </c>
    </row>
    <row r="130" spans="1:10" ht="27.95" customHeight="1" x14ac:dyDescent="0.25">
      <c r="A130" s="30">
        <f t="shared" si="10"/>
        <v>104</v>
      </c>
      <c r="B130" s="22" t="s">
        <v>239</v>
      </c>
      <c r="C130" s="36" t="s">
        <v>240</v>
      </c>
      <c r="D130" s="81">
        <f t="shared" si="13"/>
        <v>253.35460526315788</v>
      </c>
      <c r="E130" s="79">
        <v>15.2</v>
      </c>
      <c r="F130" s="79">
        <v>15.2</v>
      </c>
      <c r="G130" s="75">
        <v>3850.99</v>
      </c>
      <c r="H130" s="75">
        <v>864.35</v>
      </c>
      <c r="I130" s="75"/>
      <c r="J130" s="75">
        <f t="shared" si="12"/>
        <v>4715.34</v>
      </c>
    </row>
    <row r="131" spans="1:10" ht="27.95" customHeight="1" x14ac:dyDescent="0.25">
      <c r="A131" s="30">
        <f t="shared" si="10"/>
        <v>105</v>
      </c>
      <c r="B131" s="22" t="s">
        <v>241</v>
      </c>
      <c r="C131" s="36" t="s">
        <v>242</v>
      </c>
      <c r="D131" s="81">
        <f t="shared" si="13"/>
        <v>253.35460526315788</v>
      </c>
      <c r="E131" s="79">
        <v>15.2</v>
      </c>
      <c r="F131" s="79">
        <v>15.2</v>
      </c>
      <c r="G131" s="75">
        <v>3850.99</v>
      </c>
      <c r="H131" s="75">
        <v>1037.22</v>
      </c>
      <c r="I131" s="75"/>
      <c r="J131" s="75">
        <f t="shared" si="12"/>
        <v>4888.21</v>
      </c>
    </row>
    <row r="132" spans="1:10" ht="27.95" customHeight="1" x14ac:dyDescent="0.25">
      <c r="A132" s="30">
        <f t="shared" si="10"/>
        <v>106</v>
      </c>
      <c r="B132" s="22" t="s">
        <v>243</v>
      </c>
      <c r="C132" s="36" t="s">
        <v>244</v>
      </c>
      <c r="D132" s="81">
        <f t="shared" si="13"/>
        <v>253.35460526315788</v>
      </c>
      <c r="E132" s="79">
        <v>15.2</v>
      </c>
      <c r="F132" s="79">
        <v>15.2</v>
      </c>
      <c r="G132" s="75">
        <v>3850.99</v>
      </c>
      <c r="H132" s="75">
        <v>1037.22</v>
      </c>
      <c r="I132" s="75"/>
      <c r="J132" s="75">
        <f t="shared" si="12"/>
        <v>4888.21</v>
      </c>
    </row>
    <row r="133" spans="1:10" ht="27.95" customHeight="1" x14ac:dyDescent="0.25">
      <c r="A133" s="30">
        <f t="shared" si="10"/>
        <v>107</v>
      </c>
      <c r="B133" s="22" t="s">
        <v>245</v>
      </c>
      <c r="C133" s="36" t="s">
        <v>246</v>
      </c>
      <c r="D133" s="81">
        <f t="shared" si="13"/>
        <v>253.35460526315788</v>
      </c>
      <c r="E133" s="79">
        <v>15.2</v>
      </c>
      <c r="F133" s="79">
        <v>15.2</v>
      </c>
      <c r="G133" s="75">
        <v>3850.99</v>
      </c>
      <c r="H133" s="75">
        <v>518.61</v>
      </c>
      <c r="I133" s="75"/>
      <c r="J133" s="75">
        <f t="shared" si="12"/>
        <v>4369.5999999999995</v>
      </c>
    </row>
    <row r="134" spans="1:10" ht="27.95" customHeight="1" x14ac:dyDescent="0.25">
      <c r="A134" s="30">
        <f t="shared" si="10"/>
        <v>108</v>
      </c>
      <c r="B134" s="22" t="s">
        <v>247</v>
      </c>
      <c r="C134" s="36" t="s">
        <v>248</v>
      </c>
      <c r="D134" s="81">
        <f t="shared" si="13"/>
        <v>253.35460526315788</v>
      </c>
      <c r="E134" s="30">
        <v>15.2</v>
      </c>
      <c r="F134" s="79">
        <v>15.2</v>
      </c>
      <c r="G134" s="75">
        <v>3850.99</v>
      </c>
      <c r="H134" s="75">
        <v>518.61</v>
      </c>
      <c r="I134" s="75"/>
      <c r="J134" s="75">
        <f t="shared" si="12"/>
        <v>4369.5999999999995</v>
      </c>
    </row>
    <row r="135" spans="1:10" ht="27.95" customHeight="1" x14ac:dyDescent="0.25">
      <c r="A135" s="30">
        <f t="shared" si="10"/>
        <v>109</v>
      </c>
      <c r="B135" s="22" t="s">
        <v>249</v>
      </c>
      <c r="C135" s="36" t="s">
        <v>250</v>
      </c>
      <c r="D135" s="81">
        <f t="shared" si="13"/>
        <v>245.93157894736842</v>
      </c>
      <c r="E135" s="79">
        <v>15.2</v>
      </c>
      <c r="F135" s="79">
        <v>15.2</v>
      </c>
      <c r="G135" s="75">
        <v>3738.16</v>
      </c>
      <c r="H135" s="75">
        <v>691.48</v>
      </c>
      <c r="I135" s="75"/>
      <c r="J135" s="75">
        <f t="shared" si="12"/>
        <v>4429.6399999999994</v>
      </c>
    </row>
    <row r="136" spans="1:10" ht="27.95" customHeight="1" x14ac:dyDescent="0.25">
      <c r="A136" s="30">
        <f t="shared" si="10"/>
        <v>110</v>
      </c>
      <c r="B136" s="22" t="s">
        <v>251</v>
      </c>
      <c r="C136" s="36" t="s">
        <v>252</v>
      </c>
      <c r="D136" s="81">
        <f t="shared" si="13"/>
        <v>251.86710526315792</v>
      </c>
      <c r="E136" s="79">
        <v>15.2</v>
      </c>
      <c r="F136" s="79">
        <v>15.2</v>
      </c>
      <c r="G136" s="75">
        <v>3828.38</v>
      </c>
      <c r="H136" s="75">
        <v>0</v>
      </c>
      <c r="I136" s="75"/>
      <c r="J136" s="75">
        <f t="shared" si="12"/>
        <v>3828.38</v>
      </c>
    </row>
    <row r="137" spans="1:10" ht="27.95" customHeight="1" x14ac:dyDescent="0.25">
      <c r="A137" s="30">
        <f t="shared" si="10"/>
        <v>111</v>
      </c>
      <c r="B137" s="22" t="s">
        <v>253</v>
      </c>
      <c r="C137" s="36" t="s">
        <v>254</v>
      </c>
      <c r="D137" s="81">
        <f t="shared" si="13"/>
        <v>251.86710526315792</v>
      </c>
      <c r="E137" s="79">
        <v>15.2</v>
      </c>
      <c r="F137" s="79">
        <v>15.2</v>
      </c>
      <c r="G137" s="75">
        <v>3828.38</v>
      </c>
      <c r="H137" s="75">
        <v>1210.0899999999999</v>
      </c>
      <c r="I137" s="75"/>
      <c r="J137" s="75">
        <f t="shared" si="12"/>
        <v>5038.47</v>
      </c>
    </row>
    <row r="138" spans="1:10" ht="27.95" customHeight="1" x14ac:dyDescent="0.25">
      <c r="A138" s="30">
        <f t="shared" si="10"/>
        <v>112</v>
      </c>
      <c r="B138" s="30" t="s">
        <v>255</v>
      </c>
      <c r="C138" s="43" t="s">
        <v>256</v>
      </c>
      <c r="D138" s="81">
        <f>G138/E138</f>
        <v>261.98421052631579</v>
      </c>
      <c r="E138" s="79">
        <v>15.2</v>
      </c>
      <c r="F138" s="79">
        <v>15.2</v>
      </c>
      <c r="G138" s="75">
        <v>3982.16</v>
      </c>
      <c r="H138" s="75">
        <v>1037.22</v>
      </c>
      <c r="I138" s="75"/>
      <c r="J138" s="75">
        <f t="shared" si="12"/>
        <v>5019.38</v>
      </c>
    </row>
    <row r="139" spans="1:10" ht="27.95" customHeight="1" x14ac:dyDescent="0.25">
      <c r="A139" s="30">
        <f t="shared" si="10"/>
        <v>113</v>
      </c>
      <c r="B139" s="30" t="s">
        <v>308</v>
      </c>
      <c r="C139" s="43" t="s">
        <v>257</v>
      </c>
      <c r="D139" s="81">
        <f>G139/E139</f>
        <v>251.86710526315792</v>
      </c>
      <c r="E139" s="79">
        <v>15.2</v>
      </c>
      <c r="F139" s="79">
        <v>15.2</v>
      </c>
      <c r="G139" s="75">
        <v>3828.38</v>
      </c>
      <c r="H139" s="75">
        <v>0</v>
      </c>
      <c r="I139" s="75"/>
      <c r="J139" s="75">
        <f t="shared" si="12"/>
        <v>3828.38</v>
      </c>
    </row>
    <row r="140" spans="1:10" ht="27.95" customHeight="1" x14ac:dyDescent="0.25">
      <c r="A140" s="30">
        <f t="shared" si="10"/>
        <v>114</v>
      </c>
      <c r="B140" s="22" t="s">
        <v>258</v>
      </c>
      <c r="C140" s="36" t="s">
        <v>259</v>
      </c>
      <c r="D140" s="81">
        <f t="shared" si="13"/>
        <v>261.98421052631579</v>
      </c>
      <c r="E140" s="79">
        <v>15.2</v>
      </c>
      <c r="F140" s="79">
        <v>15.2</v>
      </c>
      <c r="G140" s="75">
        <v>3982.16</v>
      </c>
      <c r="H140" s="75">
        <v>518.61</v>
      </c>
      <c r="I140" s="75"/>
      <c r="J140" s="75">
        <f t="shared" si="12"/>
        <v>4500.7699999999995</v>
      </c>
    </row>
    <row r="141" spans="1:10" ht="27.95" customHeight="1" x14ac:dyDescent="0.25">
      <c r="A141" s="30">
        <f t="shared" si="10"/>
        <v>115</v>
      </c>
      <c r="B141" s="22" t="s">
        <v>260</v>
      </c>
      <c r="C141" s="36" t="s">
        <v>261</v>
      </c>
      <c r="D141" s="81">
        <f t="shared" si="13"/>
        <v>261.98421052631579</v>
      </c>
      <c r="E141" s="79">
        <v>15.2</v>
      </c>
      <c r="F141" s="79">
        <v>15.2</v>
      </c>
      <c r="G141" s="75">
        <v>3982.16</v>
      </c>
      <c r="H141" s="75">
        <v>864.35</v>
      </c>
      <c r="I141" s="75"/>
      <c r="J141" s="75">
        <f t="shared" si="12"/>
        <v>4846.51</v>
      </c>
    </row>
    <row r="142" spans="1:10" ht="27.95" customHeight="1" x14ac:dyDescent="0.25">
      <c r="A142" s="30"/>
      <c r="B142" s="22"/>
      <c r="C142" s="61" t="s">
        <v>262</v>
      </c>
      <c r="D142" s="81"/>
      <c r="E142" s="79"/>
      <c r="F142" s="79"/>
      <c r="G142" s="75"/>
      <c r="H142" s="75"/>
      <c r="I142" s="75"/>
      <c r="J142" s="75"/>
    </row>
    <row r="143" spans="1:10" ht="27.95" customHeight="1" x14ac:dyDescent="0.25">
      <c r="A143" s="30">
        <v>116</v>
      </c>
      <c r="B143" s="22" t="s">
        <v>263</v>
      </c>
      <c r="C143" s="36" t="s">
        <v>264</v>
      </c>
      <c r="D143" s="81">
        <v>353.29</v>
      </c>
      <c r="E143" s="79">
        <v>15.2</v>
      </c>
      <c r="F143" s="79">
        <v>15.2</v>
      </c>
      <c r="G143" s="75">
        <f>D143*F143</f>
        <v>5370.0079999999998</v>
      </c>
      <c r="H143" s="75">
        <v>691.84</v>
      </c>
      <c r="I143" s="75"/>
      <c r="J143" s="75">
        <f t="shared" ref="J143:J150" si="14">G143+H143</f>
        <v>6061.848</v>
      </c>
    </row>
    <row r="144" spans="1:10" ht="27.95" customHeight="1" x14ac:dyDescent="0.25">
      <c r="A144" s="30">
        <f t="shared" si="10"/>
        <v>117</v>
      </c>
      <c r="B144" s="22" t="s">
        <v>265</v>
      </c>
      <c r="C144" s="36" t="s">
        <v>266</v>
      </c>
      <c r="D144" s="81">
        <f t="shared" ref="D144:D149" si="15">G144/E144</f>
        <v>317.57763157894738</v>
      </c>
      <c r="E144" s="79">
        <v>15.2</v>
      </c>
      <c r="F144" s="79">
        <v>15.2</v>
      </c>
      <c r="G144" s="75">
        <v>4827.18</v>
      </c>
      <c r="H144" s="75">
        <v>864.35</v>
      </c>
      <c r="I144" s="75"/>
      <c r="J144" s="75">
        <f t="shared" si="14"/>
        <v>5691.5300000000007</v>
      </c>
    </row>
    <row r="145" spans="1:12" ht="27.95" customHeight="1" x14ac:dyDescent="0.25">
      <c r="A145" s="30">
        <f t="shared" si="10"/>
        <v>118</v>
      </c>
      <c r="B145" s="22" t="s">
        <v>267</v>
      </c>
      <c r="C145" s="36" t="s">
        <v>268</v>
      </c>
      <c r="D145" s="81">
        <f t="shared" si="15"/>
        <v>335.13157894736844</v>
      </c>
      <c r="E145" s="79">
        <v>15.2</v>
      </c>
      <c r="F145" s="79">
        <v>15.2</v>
      </c>
      <c r="G145" s="75">
        <v>5094</v>
      </c>
      <c r="H145" s="75">
        <v>1037.22</v>
      </c>
      <c r="I145" s="75"/>
      <c r="J145" s="75">
        <f t="shared" si="14"/>
        <v>6131.22</v>
      </c>
    </row>
    <row r="146" spans="1:12" ht="27.95" customHeight="1" x14ac:dyDescent="0.25">
      <c r="A146" s="30">
        <f t="shared" si="10"/>
        <v>119</v>
      </c>
      <c r="B146" s="22" t="s">
        <v>269</v>
      </c>
      <c r="C146" s="36" t="s">
        <v>270</v>
      </c>
      <c r="D146" s="81">
        <f t="shared" si="15"/>
        <v>335.13157894736844</v>
      </c>
      <c r="E146" s="79">
        <v>15.2</v>
      </c>
      <c r="F146" s="79">
        <v>15.2</v>
      </c>
      <c r="G146" s="75">
        <v>5094</v>
      </c>
      <c r="H146" s="75">
        <v>518.61</v>
      </c>
      <c r="I146" s="75"/>
      <c r="J146" s="75">
        <f t="shared" si="14"/>
        <v>5612.61</v>
      </c>
    </row>
    <row r="147" spans="1:12" ht="27.95" customHeight="1" x14ac:dyDescent="0.25">
      <c r="A147" s="30">
        <f t="shared" si="10"/>
        <v>120</v>
      </c>
      <c r="B147" s="30" t="s">
        <v>271</v>
      </c>
      <c r="C147" s="43" t="s">
        <v>272</v>
      </c>
      <c r="D147" s="81">
        <f t="shared" si="15"/>
        <v>335.13157894736844</v>
      </c>
      <c r="E147" s="67">
        <v>15.2</v>
      </c>
      <c r="F147" s="79">
        <v>15.2</v>
      </c>
      <c r="G147" s="75">
        <v>5094</v>
      </c>
      <c r="H147" s="75">
        <v>0</v>
      </c>
      <c r="I147" s="75"/>
      <c r="J147" s="75">
        <f t="shared" si="14"/>
        <v>5094</v>
      </c>
    </row>
    <row r="148" spans="1:12" ht="27.95" customHeight="1" x14ac:dyDescent="0.25">
      <c r="A148" s="30">
        <f>A147+1</f>
        <v>121</v>
      </c>
      <c r="B148" s="30" t="s">
        <v>273</v>
      </c>
      <c r="C148" s="43" t="s">
        <v>274</v>
      </c>
      <c r="D148" s="81">
        <v>301.93</v>
      </c>
      <c r="E148" s="67">
        <v>15.2</v>
      </c>
      <c r="F148" s="79">
        <v>15.2</v>
      </c>
      <c r="G148" s="75">
        <f>D148*F148</f>
        <v>4589.3360000000002</v>
      </c>
      <c r="H148" s="75">
        <v>0</v>
      </c>
      <c r="I148" s="75"/>
      <c r="J148" s="75">
        <f t="shared" si="14"/>
        <v>4589.3360000000002</v>
      </c>
    </row>
    <row r="149" spans="1:12" ht="27.95" customHeight="1" x14ac:dyDescent="0.25">
      <c r="A149" s="30">
        <f t="shared" si="10"/>
        <v>122</v>
      </c>
      <c r="B149" s="22" t="s">
        <v>275</v>
      </c>
      <c r="C149" s="36" t="s">
        <v>276</v>
      </c>
      <c r="D149" s="81">
        <f t="shared" si="15"/>
        <v>261.98421052631579</v>
      </c>
      <c r="E149" s="79">
        <v>15.2</v>
      </c>
      <c r="F149" s="79">
        <v>15.2</v>
      </c>
      <c r="G149" s="75">
        <v>3982.16</v>
      </c>
      <c r="H149" s="75">
        <v>1037.22</v>
      </c>
      <c r="I149" s="75"/>
      <c r="J149" s="75">
        <f t="shared" si="14"/>
        <v>5019.38</v>
      </c>
    </row>
    <row r="150" spans="1:12" ht="27.95" customHeight="1" x14ac:dyDescent="0.25">
      <c r="A150" s="30">
        <f>A149+1</f>
        <v>123</v>
      </c>
      <c r="B150" s="22" t="s">
        <v>277</v>
      </c>
      <c r="C150" s="43" t="s">
        <v>278</v>
      </c>
      <c r="D150" s="81">
        <v>261.98</v>
      </c>
      <c r="E150" s="79">
        <v>15.2</v>
      </c>
      <c r="F150" s="79">
        <v>15.2</v>
      </c>
      <c r="G150" s="66">
        <f>D150*F150</f>
        <v>3982.096</v>
      </c>
      <c r="H150" s="75">
        <v>691.48</v>
      </c>
      <c r="I150" s="75"/>
      <c r="J150" s="75">
        <f t="shared" si="14"/>
        <v>4673.576</v>
      </c>
    </row>
    <row r="151" spans="1:12" ht="27.75" customHeight="1" x14ac:dyDescent="0.25">
      <c r="A151" s="30"/>
      <c r="B151" s="22"/>
      <c r="C151" s="23" t="s">
        <v>279</v>
      </c>
      <c r="D151" s="81"/>
      <c r="E151" s="79"/>
      <c r="F151" s="79"/>
      <c r="G151" s="75"/>
      <c r="H151" s="75"/>
      <c r="I151" s="75"/>
      <c r="J151" s="75"/>
    </row>
    <row r="152" spans="1:12" ht="27.95" customHeight="1" x14ac:dyDescent="0.25">
      <c r="A152" s="30">
        <v>124</v>
      </c>
      <c r="B152" s="22" t="s">
        <v>280</v>
      </c>
      <c r="C152" s="36" t="s">
        <v>281</v>
      </c>
      <c r="D152" s="81">
        <v>377.47</v>
      </c>
      <c r="E152" s="79">
        <v>15.2</v>
      </c>
      <c r="F152" s="79">
        <v>15.2</v>
      </c>
      <c r="G152" s="75">
        <f>D152*F152</f>
        <v>5737.5439999999999</v>
      </c>
      <c r="H152" s="75">
        <v>0</v>
      </c>
      <c r="I152" s="75"/>
      <c r="J152" s="75">
        <f>G152+H152</f>
        <v>5737.5439999999999</v>
      </c>
    </row>
    <row r="153" spans="1:12" ht="27.95" customHeight="1" x14ac:dyDescent="0.25">
      <c r="A153" s="30">
        <f>A152+1</f>
        <v>125</v>
      </c>
      <c r="B153" s="22" t="s">
        <v>63</v>
      </c>
      <c r="C153" s="36" t="s">
        <v>64</v>
      </c>
      <c r="D153" s="81">
        <v>400</v>
      </c>
      <c r="E153" s="79">
        <v>15.2</v>
      </c>
      <c r="F153" s="79">
        <v>15.2</v>
      </c>
      <c r="G153" s="75">
        <f>D153*F153</f>
        <v>6080</v>
      </c>
      <c r="H153" s="75">
        <v>1037.22</v>
      </c>
      <c r="I153" s="75"/>
      <c r="J153" s="75">
        <f>G153+H153</f>
        <v>7117.22</v>
      </c>
      <c r="K153" s="46"/>
      <c r="L153" s="47"/>
    </row>
    <row r="154" spans="1:12" ht="27.95" customHeight="1" x14ac:dyDescent="0.25">
      <c r="A154" s="30">
        <f>A153+1</f>
        <v>126</v>
      </c>
      <c r="B154" s="22" t="s">
        <v>284</v>
      </c>
      <c r="C154" s="48" t="s">
        <v>285</v>
      </c>
      <c r="D154" s="81">
        <v>309.56</v>
      </c>
      <c r="E154" s="30">
        <v>15.2</v>
      </c>
      <c r="F154" s="79">
        <v>15.2</v>
      </c>
      <c r="G154" s="75">
        <f>D154*F154</f>
        <v>4705.3119999999999</v>
      </c>
      <c r="H154" s="75">
        <v>0</v>
      </c>
      <c r="I154" s="75">
        <v>10109.01</v>
      </c>
      <c r="J154" s="75">
        <f>G154+H154+I154</f>
        <v>14814.322</v>
      </c>
    </row>
    <row r="155" spans="1:12" ht="27.95" customHeight="1" x14ac:dyDescent="0.25">
      <c r="A155" s="30">
        <v>127</v>
      </c>
      <c r="B155" s="22" t="s">
        <v>81</v>
      </c>
      <c r="C155" s="36" t="s">
        <v>82</v>
      </c>
      <c r="D155" s="32">
        <v>400.07</v>
      </c>
      <c r="E155" s="79">
        <v>15.2</v>
      </c>
      <c r="F155" s="79">
        <v>15.2</v>
      </c>
      <c r="G155" s="83">
        <f>D155*F155</f>
        <v>6081.0639999999994</v>
      </c>
      <c r="H155" s="75">
        <v>864.35</v>
      </c>
      <c r="I155" s="75"/>
      <c r="J155" s="75">
        <f>G155+H155</f>
        <v>6945.4139999999998</v>
      </c>
    </row>
    <row r="156" spans="1:12" ht="27.95" customHeight="1" x14ac:dyDescent="0.25">
      <c r="A156" s="30"/>
      <c r="B156" s="30"/>
      <c r="C156" s="23" t="s">
        <v>286</v>
      </c>
      <c r="D156" s="81"/>
      <c r="E156" s="79"/>
      <c r="F156" s="79"/>
      <c r="G156" s="75"/>
      <c r="H156" s="75"/>
      <c r="I156" s="75"/>
      <c r="J156" s="75"/>
    </row>
    <row r="157" spans="1:12" ht="27.95" customHeight="1" x14ac:dyDescent="0.25">
      <c r="A157" s="30">
        <v>128</v>
      </c>
      <c r="B157" s="22" t="s">
        <v>287</v>
      </c>
      <c r="C157" s="36" t="s">
        <v>288</v>
      </c>
      <c r="D157" s="81">
        <v>383.88</v>
      </c>
      <c r="E157" s="79">
        <v>15.2</v>
      </c>
      <c r="F157" s="79">
        <v>15.2</v>
      </c>
      <c r="G157" s="75">
        <f>D157*F157</f>
        <v>5834.9759999999997</v>
      </c>
      <c r="H157" s="75">
        <v>864.35</v>
      </c>
      <c r="I157" s="75"/>
      <c r="J157" s="75">
        <f>G157+H157</f>
        <v>6699.326</v>
      </c>
    </row>
    <row r="158" spans="1:12" ht="27.95" customHeight="1" x14ac:dyDescent="0.25">
      <c r="A158" s="30">
        <f>A157+1</f>
        <v>129</v>
      </c>
      <c r="B158" s="22" t="s">
        <v>289</v>
      </c>
      <c r="C158" s="36" t="s">
        <v>290</v>
      </c>
      <c r="D158" s="81">
        <f>G158/E158</f>
        <v>263.15789473684214</v>
      </c>
      <c r="E158" s="79">
        <v>15.2</v>
      </c>
      <c r="F158" s="79">
        <v>15.2</v>
      </c>
      <c r="G158" s="75">
        <v>4000</v>
      </c>
      <c r="H158" s="75">
        <v>0</v>
      </c>
      <c r="I158" s="75"/>
      <c r="J158" s="75">
        <f>G158+H158</f>
        <v>4000</v>
      </c>
    </row>
    <row r="159" spans="1:12" ht="27.95" customHeight="1" x14ac:dyDescent="0.25">
      <c r="A159" s="30">
        <f>A158+1</f>
        <v>130</v>
      </c>
      <c r="B159" s="30" t="s">
        <v>291</v>
      </c>
      <c r="C159" s="43" t="s">
        <v>292</v>
      </c>
      <c r="D159" s="81">
        <f>G159/E159</f>
        <v>174.49013157894737</v>
      </c>
      <c r="E159" s="79">
        <v>15.2</v>
      </c>
      <c r="F159" s="79">
        <v>15.2</v>
      </c>
      <c r="G159" s="75">
        <v>2652.25</v>
      </c>
      <c r="H159" s="75">
        <v>0</v>
      </c>
      <c r="I159" s="75"/>
      <c r="J159" s="75">
        <f>G159+H159</f>
        <v>2652.25</v>
      </c>
    </row>
    <row r="160" spans="1:12" ht="27.95" customHeight="1" x14ac:dyDescent="0.25">
      <c r="A160" s="30"/>
      <c r="B160" s="30"/>
      <c r="C160" s="64" t="s">
        <v>293</v>
      </c>
      <c r="D160" s="81"/>
      <c r="E160" s="79"/>
      <c r="F160" s="79"/>
      <c r="G160" s="75"/>
      <c r="H160" s="75"/>
      <c r="I160" s="75"/>
      <c r="J160" s="75"/>
    </row>
    <row r="161" spans="1:13" ht="27.95" customHeight="1" x14ac:dyDescent="0.25">
      <c r="A161" s="30">
        <v>131</v>
      </c>
      <c r="B161" s="30" t="s">
        <v>294</v>
      </c>
      <c r="C161" s="43" t="s">
        <v>295</v>
      </c>
      <c r="D161" s="81">
        <v>290.79000000000002</v>
      </c>
      <c r="E161" s="79">
        <v>15.2</v>
      </c>
      <c r="F161" s="79">
        <v>15.2</v>
      </c>
      <c r="G161" s="75">
        <f>D161*F161</f>
        <v>4420.0079999999998</v>
      </c>
      <c r="H161" s="75">
        <v>0</v>
      </c>
      <c r="I161" s="75"/>
      <c r="J161" s="75">
        <f>G161+H161</f>
        <v>4420.0079999999998</v>
      </c>
    </row>
    <row r="162" spans="1:13" ht="27.95" customHeight="1" x14ac:dyDescent="0.25">
      <c r="A162" s="30"/>
      <c r="B162" s="30"/>
      <c r="C162" s="64" t="s">
        <v>296</v>
      </c>
      <c r="D162" s="81"/>
      <c r="E162" s="79"/>
      <c r="F162" s="79"/>
      <c r="G162" s="75"/>
      <c r="H162" s="75"/>
      <c r="I162" s="75"/>
      <c r="J162" s="75"/>
    </row>
    <row r="163" spans="1:13" ht="27.95" customHeight="1" x14ac:dyDescent="0.25">
      <c r="A163" s="30">
        <v>132</v>
      </c>
      <c r="B163" s="30"/>
      <c r="C163" s="43" t="s">
        <v>297</v>
      </c>
      <c r="D163" s="81">
        <v>290.79000000000002</v>
      </c>
      <c r="E163" s="79">
        <v>15.2</v>
      </c>
      <c r="F163" s="79">
        <v>15.2</v>
      </c>
      <c r="G163" s="75">
        <f>D163*F163</f>
        <v>4420.0079999999998</v>
      </c>
      <c r="H163" s="75">
        <v>0</v>
      </c>
      <c r="I163" s="75"/>
      <c r="J163" s="75">
        <f>G163+H163</f>
        <v>4420.0079999999998</v>
      </c>
    </row>
    <row r="164" spans="1:13" ht="27.95" customHeight="1" x14ac:dyDescent="0.25">
      <c r="A164" s="30"/>
      <c r="B164" s="22"/>
      <c r="C164" s="64" t="s">
        <v>298</v>
      </c>
      <c r="D164" s="81"/>
      <c r="E164" s="79"/>
      <c r="F164" s="79"/>
      <c r="G164" s="75"/>
      <c r="H164" s="75"/>
      <c r="I164" s="75"/>
      <c r="J164" s="75"/>
    </row>
    <row r="165" spans="1:13" ht="27.95" customHeight="1" x14ac:dyDescent="0.25">
      <c r="A165" s="30">
        <v>133</v>
      </c>
      <c r="B165" s="30" t="s">
        <v>299</v>
      </c>
      <c r="C165" s="43" t="s">
        <v>300</v>
      </c>
      <c r="D165" s="81">
        <v>377.47</v>
      </c>
      <c r="E165" s="79">
        <v>15.2</v>
      </c>
      <c r="F165" s="79">
        <v>15.2</v>
      </c>
      <c r="G165" s="75">
        <f>D165*F165</f>
        <v>5737.5439999999999</v>
      </c>
      <c r="H165" s="75">
        <v>0</v>
      </c>
      <c r="I165" s="75"/>
      <c r="J165" s="75">
        <f>G165+H165</f>
        <v>5737.5439999999999</v>
      </c>
    </row>
    <row r="166" spans="1:13" ht="27.95" customHeight="1" x14ac:dyDescent="0.25">
      <c r="A166" s="30"/>
      <c r="B166" s="22"/>
      <c r="C166" s="64" t="s">
        <v>301</v>
      </c>
      <c r="D166" s="81"/>
      <c r="E166" s="79"/>
      <c r="F166" s="79"/>
      <c r="G166" s="75"/>
      <c r="H166" s="75"/>
      <c r="I166" s="75"/>
      <c r="J166" s="75"/>
    </row>
    <row r="167" spans="1:13" ht="21.75" customHeight="1" x14ac:dyDescent="0.3">
      <c r="A167" s="65">
        <v>134</v>
      </c>
      <c r="B167" s="30" t="s">
        <v>302</v>
      </c>
      <c r="C167" s="1" t="s">
        <v>303</v>
      </c>
      <c r="D167" s="81">
        <v>377.47</v>
      </c>
      <c r="E167" s="79">
        <v>15.2</v>
      </c>
      <c r="F167" s="79">
        <v>15.2</v>
      </c>
      <c r="G167" s="75">
        <f>D167*F167</f>
        <v>5737.5439999999999</v>
      </c>
      <c r="H167" s="75">
        <v>0</v>
      </c>
      <c r="I167" s="75"/>
      <c r="J167" s="75">
        <f>G167+H167</f>
        <v>5737.5439999999999</v>
      </c>
    </row>
    <row r="168" spans="1:13" ht="21.75" customHeight="1" x14ac:dyDescent="0.3">
      <c r="A168" s="65"/>
      <c r="B168" s="30"/>
      <c r="C168" s="91" t="s">
        <v>313</v>
      </c>
      <c r="D168" s="81"/>
      <c r="E168" s="79"/>
      <c r="F168" s="79"/>
      <c r="G168" s="75"/>
      <c r="H168" s="75"/>
      <c r="I168" s="75"/>
      <c r="J168" s="75"/>
    </row>
    <row r="169" spans="1:13" ht="21.75" customHeight="1" x14ac:dyDescent="0.3">
      <c r="A169" s="65">
        <v>135</v>
      </c>
      <c r="B169" s="30" t="s">
        <v>314</v>
      </c>
      <c r="C169" s="1" t="s">
        <v>315</v>
      </c>
      <c r="D169" s="81">
        <v>410</v>
      </c>
      <c r="E169" s="79">
        <v>15.2</v>
      </c>
      <c r="F169" s="79">
        <v>15.2</v>
      </c>
      <c r="G169" s="75">
        <f>D169*F169</f>
        <v>6232</v>
      </c>
      <c r="H169" s="75"/>
      <c r="I169" s="75"/>
      <c r="J169" s="75">
        <f>G169+H169</f>
        <v>6232</v>
      </c>
    </row>
    <row r="170" spans="1:13" ht="27.95" customHeight="1" x14ac:dyDescent="0.25">
      <c r="A170" s="22"/>
      <c r="C170" s="1"/>
      <c r="D170" s="66"/>
    </row>
    <row r="171" spans="1:13" ht="27.95" customHeight="1" x14ac:dyDescent="0.25">
      <c r="A171" s="30"/>
      <c r="C171" s="1"/>
      <c r="D171" s="81"/>
      <c r="E171" s="75"/>
      <c r="F171" s="75"/>
      <c r="G171" s="75"/>
      <c r="H171" s="75"/>
      <c r="I171" s="75"/>
      <c r="J171" s="75"/>
      <c r="K171" s="46"/>
      <c r="L171" s="46"/>
      <c r="M171" s="86"/>
    </row>
    <row r="172" spans="1:13" ht="17.25" customHeight="1" x14ac:dyDescent="0.25">
      <c r="A172" s="30"/>
      <c r="B172" s="30"/>
      <c r="C172" s="81"/>
      <c r="D172" s="75"/>
      <c r="E172" s="75"/>
      <c r="F172" s="75"/>
      <c r="G172" s="75"/>
      <c r="H172" s="75"/>
      <c r="I172" s="75"/>
      <c r="J172" s="46"/>
      <c r="K172" s="46"/>
      <c r="L172" s="86" t="s">
        <v>0</v>
      </c>
    </row>
    <row r="173" spans="1:13" ht="18" customHeight="1" x14ac:dyDescent="0.25">
      <c r="A173" s="30"/>
      <c r="B173" s="30" t="s">
        <v>0</v>
      </c>
      <c r="C173" s="75"/>
      <c r="D173" s="89"/>
      <c r="E173" s="89"/>
      <c r="F173" s="89"/>
      <c r="G173" s="89"/>
      <c r="H173" s="89"/>
      <c r="I173" s="89"/>
      <c r="J173" s="90"/>
      <c r="K173" s="90"/>
      <c r="L173" s="90"/>
    </row>
    <row r="174" spans="1:13" ht="17.25" x14ac:dyDescent="0.25">
      <c r="A174" s="48"/>
      <c r="B174" s="70" t="s">
        <v>304</v>
      </c>
      <c r="C174" s="48"/>
      <c r="D174" s="48"/>
      <c r="E174" s="48"/>
      <c r="F174" s="48"/>
      <c r="G174" s="48"/>
      <c r="H174" s="48"/>
      <c r="I174" s="48"/>
      <c r="J174" s="48"/>
      <c r="K174" s="48"/>
      <c r="L174" s="72"/>
    </row>
    <row r="175" spans="1:13" ht="17.25" x14ac:dyDescent="0.25">
      <c r="A175" s="48"/>
      <c r="B175" s="73">
        <v>1</v>
      </c>
      <c r="C175" s="48"/>
      <c r="D175" s="48"/>
      <c r="E175" s="48"/>
      <c r="F175" s="48"/>
      <c r="G175" s="48"/>
      <c r="H175" s="48"/>
      <c r="I175" s="48"/>
      <c r="J175" s="48"/>
      <c r="K175" s="48"/>
      <c r="L175" s="48"/>
    </row>
    <row r="176" spans="1:13" ht="17.25" x14ac:dyDescent="0.25">
      <c r="A176" s="48"/>
      <c r="B176" s="73">
        <v>3</v>
      </c>
      <c r="C176" s="48"/>
      <c r="D176" s="48"/>
      <c r="E176" s="48"/>
      <c r="F176" s="48"/>
      <c r="G176" s="48"/>
      <c r="H176" s="48"/>
      <c r="I176" s="48"/>
      <c r="J176" s="75"/>
      <c r="K176" s="48"/>
      <c r="L176" s="48"/>
    </row>
    <row r="177" spans="1:12" ht="17.25" x14ac:dyDescent="0.3">
      <c r="A177" s="39" t="s">
        <v>0</v>
      </c>
      <c r="B177" s="73">
        <v>5</v>
      </c>
      <c r="C177" s="39"/>
      <c r="D177" s="39"/>
      <c r="E177" s="39"/>
      <c r="F177" s="39"/>
      <c r="G177" s="39"/>
      <c r="H177" s="93"/>
      <c r="I177" s="39"/>
      <c r="J177" s="39"/>
      <c r="K177" s="39"/>
      <c r="L177" s="39"/>
    </row>
    <row r="178" spans="1:12" x14ac:dyDescent="0.25">
      <c r="B178" s="73">
        <v>7</v>
      </c>
      <c r="C178" s="1"/>
    </row>
    <row r="179" spans="1:12" x14ac:dyDescent="0.25">
      <c r="B179" s="73">
        <v>9</v>
      </c>
      <c r="C179" s="1"/>
    </row>
    <row r="180" spans="1:12" x14ac:dyDescent="0.25">
      <c r="B180" s="73">
        <v>11</v>
      </c>
      <c r="C180" s="1"/>
    </row>
    <row r="181" spans="1:12" x14ac:dyDescent="0.25">
      <c r="B181" s="73">
        <v>13</v>
      </c>
      <c r="C181" s="1"/>
    </row>
    <row r="182" spans="1:12" x14ac:dyDescent="0.25">
      <c r="B182" s="73">
        <v>15</v>
      </c>
      <c r="C182" s="1"/>
    </row>
    <row r="183" spans="1:12" x14ac:dyDescent="0.25">
      <c r="B183" s="73">
        <v>17</v>
      </c>
      <c r="C183" s="1"/>
    </row>
    <row r="184" spans="1:12" x14ac:dyDescent="0.25">
      <c r="B184" s="73">
        <v>19</v>
      </c>
      <c r="C184" s="1"/>
    </row>
    <row r="185" spans="1:12" x14ac:dyDescent="0.25">
      <c r="B185" s="73">
        <v>21.1</v>
      </c>
      <c r="C185" s="1"/>
    </row>
    <row r="186" spans="1:12" x14ac:dyDescent="0.25">
      <c r="B186" s="73">
        <v>21.2</v>
      </c>
      <c r="C186" s="1"/>
    </row>
    <row r="187" spans="1:12" x14ac:dyDescent="0.25">
      <c r="B187" s="73">
        <v>23</v>
      </c>
      <c r="C187" s="1"/>
    </row>
    <row r="188" spans="1:12" x14ac:dyDescent="0.25">
      <c r="B188" s="73">
        <v>25</v>
      </c>
      <c r="C188" s="1"/>
    </row>
    <row r="189" spans="1:12" x14ac:dyDescent="0.25">
      <c r="B189" s="73">
        <v>27</v>
      </c>
      <c r="C189" s="1"/>
    </row>
    <row r="190" spans="1:12" x14ac:dyDescent="0.25">
      <c r="B190" s="73">
        <v>29</v>
      </c>
      <c r="C190" s="1"/>
    </row>
    <row r="191" spans="1:12" x14ac:dyDescent="0.25">
      <c r="B191" s="76"/>
      <c r="C191" s="1"/>
    </row>
    <row r="192" spans="1:12" x14ac:dyDescent="0.25">
      <c r="C192" s="1"/>
      <c r="J192" s="1" t="s">
        <v>5</v>
      </c>
    </row>
    <row r="194" spans="5:19" x14ac:dyDescent="0.25">
      <c r="E194" s="1" t="s">
        <v>0</v>
      </c>
    </row>
    <row r="199" spans="5:19" x14ac:dyDescent="0.25">
      <c r="G199" s="1" t="s">
        <v>0</v>
      </c>
    </row>
    <row r="200" spans="5:19" x14ac:dyDescent="0.25">
      <c r="S200" s="1" t="s">
        <v>0</v>
      </c>
    </row>
    <row r="204" spans="5:19" x14ac:dyDescent="0.25">
      <c r="R204" s="1" t="s">
        <v>0</v>
      </c>
    </row>
    <row r="215" spans="3:3" x14ac:dyDescent="0.25">
      <c r="C215" s="2" t="s">
        <v>0</v>
      </c>
    </row>
  </sheetData>
  <sheetProtection algorithmName="SHA-512" hashValue="szJcvu3QLLszsLo2/Af6TbUC4Wx7JeY7XoinSFwpPcamtgL18DS68N0E1O6gE6yu6EDvjHZzxQ70FSyY9q00Ag==" saltValue="jPLtDLnpUUR6aVYAU+vusw==" spinCount="100000" sheet="1" objects="1" scenarios="1"/>
  <mergeCells count="12">
    <mergeCell ref="D2:R2"/>
    <mergeCell ref="D6:G6"/>
    <mergeCell ref="A7:A9"/>
    <mergeCell ref="B7:B9"/>
    <mergeCell ref="C7:C9"/>
    <mergeCell ref="D7:D9"/>
    <mergeCell ref="J7:J9"/>
    <mergeCell ref="I7:I8"/>
    <mergeCell ref="E7:E9"/>
    <mergeCell ref="F7:F9"/>
    <mergeCell ref="G7:G9"/>
    <mergeCell ref="H7:H8"/>
  </mergeCells>
  <pageMargins left="0" right="0" top="0" bottom="0" header="0.31496062992125984" footer="0.31496062992125984"/>
  <pageSetup paperSize="129" scale="56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90F22-186D-4800-81C8-416BF3AAF25A}">
  <sheetPr>
    <pageSetUpPr fitToPage="1"/>
  </sheetPr>
  <dimension ref="A1:T212"/>
  <sheetViews>
    <sheetView topLeftCell="A160" workbookViewId="0">
      <selection activeCell="L13" sqref="L13"/>
    </sheetView>
  </sheetViews>
  <sheetFormatPr baseColWidth="10" defaultColWidth="12.7109375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3.28515625" style="1" customWidth="1"/>
    <col min="5" max="5" width="9.5703125" style="1" customWidth="1"/>
    <col min="6" max="8" width="14.85546875" style="1" customWidth="1"/>
    <col min="9" max="9" width="15.5703125" style="1" customWidth="1"/>
    <col min="10" max="10" width="11.7109375" style="1" customWidth="1"/>
    <col min="11" max="11" width="13.7109375" style="1" customWidth="1"/>
    <col min="12" max="12" width="11.7109375" style="1" customWidth="1"/>
    <col min="13" max="13" width="13" style="1" customWidth="1"/>
    <col min="14" max="14" width="12.28515625" style="1" customWidth="1"/>
    <col min="15" max="17" width="12.7109375" style="1" customWidth="1"/>
    <col min="18" max="18" width="13.42578125" style="1" customWidth="1"/>
    <col min="19" max="19" width="14.42578125" style="1" customWidth="1"/>
    <col min="20" max="20" width="17.28515625" style="1" customWidth="1"/>
    <col min="21" max="21" width="27" style="1" customWidth="1"/>
    <col min="22" max="16384" width="12.7109375" style="1"/>
  </cols>
  <sheetData>
    <row r="1" spans="1:19" x14ac:dyDescent="0.25">
      <c r="B1" s="2" t="s">
        <v>0</v>
      </c>
      <c r="K1" s="1" t="s">
        <v>0</v>
      </c>
      <c r="R1" s="1" t="s">
        <v>0</v>
      </c>
    </row>
    <row r="2" spans="1:19" x14ac:dyDescent="0.25">
      <c r="A2" s="3" t="s">
        <v>0</v>
      </c>
      <c r="C2" s="124" t="s">
        <v>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" t="s">
        <v>0</v>
      </c>
    </row>
    <row r="3" spans="1:19" x14ac:dyDescent="0.25">
      <c r="A3" s="4" t="s">
        <v>0</v>
      </c>
      <c r="B3" s="5" t="s">
        <v>0</v>
      </c>
      <c r="C3" s="6"/>
      <c r="D3" s="8"/>
      <c r="E3" s="9"/>
      <c r="F3" s="9"/>
      <c r="G3" s="9"/>
      <c r="H3" s="9"/>
      <c r="I3" s="9"/>
      <c r="J3" s="9"/>
      <c r="K3" s="9"/>
      <c r="L3" s="98"/>
      <c r="M3" s="11" t="s">
        <v>0</v>
      </c>
      <c r="N3" s="11"/>
    </row>
    <row r="4" spans="1:19" x14ac:dyDescent="0.25">
      <c r="A4" s="4" t="s">
        <v>0</v>
      </c>
      <c r="B4" s="5"/>
      <c r="C4" s="14"/>
      <c r="N4" s="15"/>
      <c r="O4" s="15"/>
      <c r="P4" s="15"/>
    </row>
    <row r="5" spans="1:19" x14ac:dyDescent="0.25">
      <c r="A5" s="4"/>
      <c r="B5" s="5"/>
      <c r="C5" s="16"/>
    </row>
    <row r="6" spans="1:19" x14ac:dyDescent="0.25">
      <c r="A6" s="17"/>
      <c r="B6" s="18"/>
      <c r="C6" s="107" t="s">
        <v>7</v>
      </c>
      <c r="D6" s="108"/>
      <c r="E6" s="108"/>
      <c r="F6" s="109"/>
      <c r="G6" s="19"/>
      <c r="H6" s="19"/>
      <c r="I6" s="20"/>
    </row>
    <row r="7" spans="1:19" ht="15.75" customHeight="1" x14ac:dyDescent="0.25">
      <c r="A7" s="125" t="s">
        <v>8</v>
      </c>
      <c r="B7" s="111" t="s">
        <v>10</v>
      </c>
      <c r="C7" s="114" t="s">
        <v>11</v>
      </c>
      <c r="D7" s="121" t="s">
        <v>14</v>
      </c>
      <c r="E7" s="121" t="s">
        <v>15</v>
      </c>
      <c r="F7" s="118" t="s">
        <v>16</v>
      </c>
      <c r="G7" s="118" t="s">
        <v>330</v>
      </c>
      <c r="H7" s="131" t="s">
        <v>17</v>
      </c>
      <c r="I7" s="118" t="s">
        <v>18</v>
      </c>
    </row>
    <row r="8" spans="1:19" x14ac:dyDescent="0.25">
      <c r="A8" s="110"/>
      <c r="B8" s="112"/>
      <c r="C8" s="115"/>
      <c r="D8" s="122"/>
      <c r="E8" s="122"/>
      <c r="F8" s="119"/>
      <c r="G8" s="119"/>
      <c r="H8" s="137"/>
      <c r="I8" s="119"/>
    </row>
    <row r="9" spans="1:19" x14ac:dyDescent="0.25">
      <c r="A9" s="110"/>
      <c r="B9" s="113"/>
      <c r="C9" s="116"/>
      <c r="D9" s="123"/>
      <c r="E9" s="123"/>
      <c r="F9" s="120"/>
      <c r="G9" s="21" t="s">
        <v>329</v>
      </c>
      <c r="H9" s="21" t="s">
        <v>305</v>
      </c>
      <c r="I9" s="120"/>
    </row>
    <row r="10" spans="1:19" ht="27.95" customHeight="1" x14ac:dyDescent="0.25">
      <c r="A10" s="22"/>
      <c r="B10" s="99" t="s">
        <v>20</v>
      </c>
      <c r="C10" s="78"/>
      <c r="D10" s="79"/>
      <c r="E10" s="79"/>
      <c r="F10" s="75"/>
      <c r="G10" s="75"/>
      <c r="H10" s="75"/>
      <c r="I10" s="80"/>
    </row>
    <row r="11" spans="1:19" ht="27.95" customHeight="1" x14ac:dyDescent="0.25">
      <c r="A11" s="30">
        <v>1</v>
      </c>
      <c r="B11" s="36" t="s">
        <v>22</v>
      </c>
      <c r="C11" s="81">
        <v>940</v>
      </c>
      <c r="D11" s="79">
        <v>15.2</v>
      </c>
      <c r="E11" s="79">
        <v>15.2</v>
      </c>
      <c r="F11" s="75">
        <f>C11*E11</f>
        <v>14288</v>
      </c>
      <c r="G11" s="75"/>
      <c r="H11" s="75"/>
      <c r="I11" s="75">
        <f>F11+G11+H11</f>
        <v>14288</v>
      </c>
    </row>
    <row r="12" spans="1:19" ht="27.95" customHeight="1" x14ac:dyDescent="0.25">
      <c r="A12" s="30"/>
      <c r="B12" s="99" t="s">
        <v>23</v>
      </c>
      <c r="C12" s="81"/>
      <c r="D12" s="79"/>
      <c r="E12" s="79"/>
      <c r="F12" s="75"/>
      <c r="G12" s="75"/>
      <c r="H12" s="75"/>
      <c r="I12" s="75"/>
    </row>
    <row r="13" spans="1:19" ht="27.95" customHeight="1" x14ac:dyDescent="0.25">
      <c r="A13" s="30">
        <v>2</v>
      </c>
      <c r="B13" s="36" t="s">
        <v>24</v>
      </c>
      <c r="C13" s="81">
        <v>810</v>
      </c>
      <c r="D13" s="79">
        <v>15.2</v>
      </c>
      <c r="E13" s="79">
        <v>15.2</v>
      </c>
      <c r="F13" s="75">
        <f>C13*E13</f>
        <v>12312</v>
      </c>
      <c r="G13" s="75"/>
      <c r="H13" s="75"/>
      <c r="I13" s="75">
        <f>F13+G13+H13</f>
        <v>12312</v>
      </c>
    </row>
    <row r="14" spans="1:19" ht="27.95" customHeight="1" x14ac:dyDescent="0.25">
      <c r="A14" s="30">
        <f>A13+1</f>
        <v>3</v>
      </c>
      <c r="B14" s="36" t="s">
        <v>26</v>
      </c>
      <c r="C14" s="81">
        <v>493.31</v>
      </c>
      <c r="D14" s="79">
        <v>15.2</v>
      </c>
      <c r="E14" s="79">
        <v>15.2</v>
      </c>
      <c r="F14" s="75">
        <f>C14*E14</f>
        <v>7498.3119999999999</v>
      </c>
      <c r="G14" s="75"/>
      <c r="H14" s="75">
        <v>518.61</v>
      </c>
      <c r="I14" s="75">
        <f>F14+G14+H14</f>
        <v>8016.9219999999996</v>
      </c>
    </row>
    <row r="15" spans="1:19" ht="27.95" customHeight="1" x14ac:dyDescent="0.25">
      <c r="A15" s="30">
        <f>A14+1</f>
        <v>4</v>
      </c>
      <c r="B15" s="36" t="s">
        <v>28</v>
      </c>
      <c r="C15" s="81">
        <f>402.28*1.04</f>
        <v>418.37119999999999</v>
      </c>
      <c r="D15" s="79">
        <v>15.2</v>
      </c>
      <c r="E15" s="79">
        <v>15.2</v>
      </c>
      <c r="F15" s="75">
        <f>C15*E15</f>
        <v>6359.2422399999996</v>
      </c>
      <c r="G15" s="75"/>
      <c r="H15" s="75"/>
      <c r="I15" s="75">
        <f>F15+G15+H15</f>
        <v>6359.2422399999996</v>
      </c>
    </row>
    <row r="16" spans="1:19" ht="27.95" customHeight="1" x14ac:dyDescent="0.25">
      <c r="A16" s="30">
        <f>A15+1</f>
        <v>5</v>
      </c>
      <c r="B16" s="36" t="s">
        <v>30</v>
      </c>
      <c r="C16" s="81">
        <f>336.47*1.04</f>
        <v>349.92880000000002</v>
      </c>
      <c r="D16" s="79">
        <v>15.2</v>
      </c>
      <c r="E16" s="79">
        <v>15.2</v>
      </c>
      <c r="F16" s="75">
        <f>C16*E16</f>
        <v>5318.9177600000003</v>
      </c>
      <c r="G16" s="75"/>
      <c r="H16" s="75">
        <v>864.35</v>
      </c>
      <c r="I16" s="75">
        <f>F16+G16+H16</f>
        <v>6183.2677600000006</v>
      </c>
    </row>
    <row r="17" spans="1:9" ht="27.95" customHeight="1" x14ac:dyDescent="0.25">
      <c r="A17" s="30">
        <f>A16+1</f>
        <v>6</v>
      </c>
      <c r="B17" s="36" t="s">
        <v>32</v>
      </c>
      <c r="C17" s="81">
        <f>319.39*1.04</f>
        <v>332.16559999999998</v>
      </c>
      <c r="D17" s="79">
        <v>15.2</v>
      </c>
      <c r="E17" s="79">
        <v>15.2</v>
      </c>
      <c r="F17" s="75">
        <f>C17*E17</f>
        <v>5048.9171199999992</v>
      </c>
      <c r="G17" s="75"/>
      <c r="H17" s="75">
        <v>691.48</v>
      </c>
      <c r="I17" s="75">
        <f>F17+G17+H17</f>
        <v>5740.3971199999996</v>
      </c>
    </row>
    <row r="18" spans="1:9" ht="27.95" customHeight="1" x14ac:dyDescent="0.25">
      <c r="A18" s="30"/>
      <c r="B18" s="99" t="s">
        <v>33</v>
      </c>
      <c r="C18" s="81"/>
      <c r="D18" s="79"/>
      <c r="E18" s="79"/>
      <c r="F18" s="75"/>
      <c r="G18" s="75"/>
      <c r="H18" s="75"/>
      <c r="I18" s="75"/>
    </row>
    <row r="19" spans="1:9" ht="21" customHeight="1" x14ac:dyDescent="0.3">
      <c r="A19" s="38">
        <f>A17+1</f>
        <v>7</v>
      </c>
      <c r="B19" s="82" t="s">
        <v>35</v>
      </c>
      <c r="C19" s="81">
        <v>570</v>
      </c>
      <c r="D19" s="79">
        <v>15.2</v>
      </c>
      <c r="E19" s="79">
        <v>15.2</v>
      </c>
      <c r="F19" s="75">
        <f>C19*E19</f>
        <v>8664</v>
      </c>
      <c r="G19" s="75"/>
      <c r="H19" s="75"/>
      <c r="I19" s="75">
        <f>F19+G19+H19</f>
        <v>8664</v>
      </c>
    </row>
    <row r="20" spans="1:9" ht="27.95" customHeight="1" x14ac:dyDescent="0.25">
      <c r="A20" s="30">
        <f>A19+1</f>
        <v>8</v>
      </c>
      <c r="B20" s="36" t="s">
        <v>39</v>
      </c>
      <c r="C20" s="81">
        <f>317.58*1.04</f>
        <v>330.28320000000002</v>
      </c>
      <c r="D20" s="79">
        <v>15.2</v>
      </c>
      <c r="E20" s="79">
        <v>15.2</v>
      </c>
      <c r="F20" s="75">
        <f>C20*E20</f>
        <v>5020.3046400000003</v>
      </c>
      <c r="G20" s="75"/>
      <c r="H20" s="75">
        <v>1037.22</v>
      </c>
      <c r="I20" s="75">
        <f>F20+G20+H20</f>
        <v>6057.5246400000005</v>
      </c>
    </row>
    <row r="21" spans="1:9" ht="27.95" customHeight="1" x14ac:dyDescent="0.25">
      <c r="A21" s="30">
        <f>A20+1</f>
        <v>9</v>
      </c>
      <c r="B21" s="36" t="s">
        <v>41</v>
      </c>
      <c r="C21" s="81">
        <f>365.6*1.04</f>
        <v>380.22400000000005</v>
      </c>
      <c r="D21" s="79">
        <v>15.2</v>
      </c>
      <c r="E21" s="79">
        <v>15.2</v>
      </c>
      <c r="F21" s="75">
        <f>C21*E21</f>
        <v>5779.4048000000003</v>
      </c>
      <c r="G21" s="75"/>
      <c r="H21" s="75">
        <v>864.35</v>
      </c>
      <c r="I21" s="75">
        <f>F21+G21+H21</f>
        <v>6643.7548000000006</v>
      </c>
    </row>
    <row r="22" spans="1:9" ht="24.75" customHeight="1" x14ac:dyDescent="0.3">
      <c r="A22" s="30">
        <f>A21+1</f>
        <v>10</v>
      </c>
      <c r="B22" s="82" t="s">
        <v>307</v>
      </c>
      <c r="C22" s="81">
        <f>262.08*1.04</f>
        <v>272.56319999999999</v>
      </c>
      <c r="D22" s="79">
        <v>15.2</v>
      </c>
      <c r="E22" s="79">
        <v>15.2</v>
      </c>
      <c r="F22" s="75">
        <f>C22*E22</f>
        <v>4142.9606399999993</v>
      </c>
      <c r="G22" s="75"/>
      <c r="H22" s="75"/>
      <c r="I22" s="75">
        <f>F22+G22+H22</f>
        <v>4142.9606399999993</v>
      </c>
    </row>
    <row r="23" spans="1:9" ht="27.95" customHeight="1" x14ac:dyDescent="0.25">
      <c r="A23" s="30">
        <f>A22+1</f>
        <v>11</v>
      </c>
      <c r="B23" s="43" t="s">
        <v>45</v>
      </c>
      <c r="C23" s="81">
        <f>361</f>
        <v>361</v>
      </c>
      <c r="D23" s="79">
        <v>15.2</v>
      </c>
      <c r="E23" s="79">
        <v>15.2</v>
      </c>
      <c r="F23" s="75">
        <f>C23*E23</f>
        <v>5487.2</v>
      </c>
      <c r="G23" s="75"/>
      <c r="H23" s="75"/>
      <c r="I23" s="75">
        <f>F23+G23+H23</f>
        <v>5487.2</v>
      </c>
    </row>
    <row r="24" spans="1:9" ht="27.95" customHeight="1" x14ac:dyDescent="0.25">
      <c r="A24" s="30"/>
      <c r="B24" s="99" t="s">
        <v>46</v>
      </c>
      <c r="C24" s="81"/>
      <c r="D24" s="79"/>
      <c r="E24" s="79"/>
      <c r="F24" s="75"/>
      <c r="G24" s="75"/>
      <c r="H24" s="75"/>
      <c r="I24" s="75"/>
    </row>
    <row r="25" spans="1:9" ht="27.95" customHeight="1" x14ac:dyDescent="0.25">
      <c r="A25" s="30">
        <f>A23+1</f>
        <v>12</v>
      </c>
      <c r="B25" s="36" t="s">
        <v>48</v>
      </c>
      <c r="C25" s="81">
        <f>402.28*1.04</f>
        <v>418.37119999999999</v>
      </c>
      <c r="D25" s="79">
        <v>15.2</v>
      </c>
      <c r="E25" s="79">
        <v>15.2</v>
      </c>
      <c r="F25" s="75">
        <f>C25*E25</f>
        <v>6359.2422399999996</v>
      </c>
      <c r="G25" s="75"/>
      <c r="H25" s="75">
        <v>864.35</v>
      </c>
      <c r="I25" s="75">
        <f>F25+G25+H25</f>
        <v>7223.5922399999999</v>
      </c>
    </row>
    <row r="26" spans="1:9" ht="27.95" customHeight="1" x14ac:dyDescent="0.25">
      <c r="A26" s="30"/>
      <c r="B26" s="99" t="s">
        <v>49</v>
      </c>
      <c r="C26" s="81"/>
      <c r="D26" s="79"/>
      <c r="E26" s="79"/>
      <c r="F26" s="75"/>
      <c r="G26" s="75"/>
      <c r="H26" s="75"/>
      <c r="I26" s="75"/>
    </row>
    <row r="27" spans="1:9" ht="27.95" customHeight="1" x14ac:dyDescent="0.25">
      <c r="A27" s="30">
        <f>A25+1</f>
        <v>13</v>
      </c>
      <c r="B27" s="36" t="s">
        <v>51</v>
      </c>
      <c r="C27" s="81">
        <f>400.07*1.04</f>
        <v>416.07280000000003</v>
      </c>
      <c r="D27" s="79">
        <v>15.2</v>
      </c>
      <c r="E27" s="79">
        <v>15.2</v>
      </c>
      <c r="F27" s="75">
        <f>C27*E27</f>
        <v>6324.30656</v>
      </c>
      <c r="G27" s="75"/>
      <c r="H27" s="75">
        <v>864.35</v>
      </c>
      <c r="I27" s="75">
        <f>F27+G27+H27</f>
        <v>7188.6565600000004</v>
      </c>
    </row>
    <row r="28" spans="1:9" ht="27.95" customHeight="1" x14ac:dyDescent="0.25">
      <c r="A28" s="30"/>
      <c r="B28" s="99" t="s">
        <v>52</v>
      </c>
      <c r="C28" s="81"/>
      <c r="D28" s="79"/>
      <c r="E28" s="79"/>
      <c r="F28" s="75"/>
      <c r="G28" s="75"/>
      <c r="H28" s="75"/>
      <c r="I28" s="75"/>
    </row>
    <row r="29" spans="1:9" ht="27.95" customHeight="1" x14ac:dyDescent="0.25">
      <c r="A29" s="30">
        <f>A27+1</f>
        <v>14</v>
      </c>
      <c r="B29" s="36" t="s">
        <v>54</v>
      </c>
      <c r="C29" s="81">
        <f>461</f>
        <v>461</v>
      </c>
      <c r="D29" s="79">
        <v>15.2</v>
      </c>
      <c r="E29" s="79">
        <v>15.2</v>
      </c>
      <c r="F29" s="75">
        <f t="shared" ref="F29:F35" si="0">C29*E29</f>
        <v>7007.2</v>
      </c>
      <c r="G29" s="75"/>
      <c r="H29" s="75">
        <v>864.35</v>
      </c>
      <c r="I29" s="75">
        <f t="shared" ref="I29:I35" si="1">F29+G29+H29</f>
        <v>7871.55</v>
      </c>
    </row>
    <row r="30" spans="1:9" ht="27.95" customHeight="1" x14ac:dyDescent="0.25">
      <c r="A30" s="30">
        <f t="shared" ref="A30:A35" si="2">A29+1</f>
        <v>15</v>
      </c>
      <c r="B30" s="43" t="s">
        <v>56</v>
      </c>
      <c r="C30" s="81">
        <f>410</f>
        <v>410</v>
      </c>
      <c r="D30" s="79">
        <v>15.2</v>
      </c>
      <c r="E30" s="79">
        <v>15.2</v>
      </c>
      <c r="F30" s="75">
        <f t="shared" si="0"/>
        <v>6232</v>
      </c>
      <c r="G30" s="75"/>
      <c r="H30" s="75"/>
      <c r="I30" s="75">
        <f t="shared" si="1"/>
        <v>6232</v>
      </c>
    </row>
    <row r="31" spans="1:9" ht="27.95" customHeight="1" x14ac:dyDescent="0.25">
      <c r="A31" s="30">
        <f t="shared" si="2"/>
        <v>16</v>
      </c>
      <c r="B31" s="36" t="s">
        <v>58</v>
      </c>
      <c r="C31" s="81">
        <f>275.05*1.04</f>
        <v>286.05200000000002</v>
      </c>
      <c r="D31" s="79">
        <v>15.2</v>
      </c>
      <c r="E31" s="79">
        <v>15.2</v>
      </c>
      <c r="F31" s="75">
        <f t="shared" si="0"/>
        <v>4347.9903999999997</v>
      </c>
      <c r="G31" s="75"/>
      <c r="H31" s="75">
        <v>691.48</v>
      </c>
      <c r="I31" s="75">
        <f t="shared" si="1"/>
        <v>5039.4704000000002</v>
      </c>
    </row>
    <row r="32" spans="1:9" ht="27.95" customHeight="1" x14ac:dyDescent="0.25">
      <c r="A32" s="30">
        <f t="shared" si="2"/>
        <v>17</v>
      </c>
      <c r="B32" s="36" t="s">
        <v>60</v>
      </c>
      <c r="C32" s="81">
        <f>400.07*1.04</f>
        <v>416.07280000000003</v>
      </c>
      <c r="D32" s="79">
        <v>15.2</v>
      </c>
      <c r="E32" s="79">
        <v>15.2</v>
      </c>
      <c r="F32" s="75">
        <f t="shared" si="0"/>
        <v>6324.30656</v>
      </c>
      <c r="G32" s="75"/>
      <c r="H32" s="75">
        <v>864.35</v>
      </c>
      <c r="I32" s="75">
        <f t="shared" si="1"/>
        <v>7188.6565600000004</v>
      </c>
    </row>
    <row r="33" spans="1:9" ht="27.95" customHeight="1" x14ac:dyDescent="0.25">
      <c r="A33" s="30">
        <f t="shared" si="2"/>
        <v>18</v>
      </c>
      <c r="B33" s="36" t="s">
        <v>62</v>
      </c>
      <c r="C33" s="81">
        <f>400.07*1.04</f>
        <v>416.07280000000003</v>
      </c>
      <c r="D33" s="79">
        <v>15.2</v>
      </c>
      <c r="E33" s="79">
        <v>15.2</v>
      </c>
      <c r="F33" s="75">
        <f t="shared" si="0"/>
        <v>6324.30656</v>
      </c>
      <c r="G33" s="75"/>
      <c r="H33" s="75">
        <v>691.48</v>
      </c>
      <c r="I33" s="75">
        <f t="shared" si="1"/>
        <v>7015.7865600000005</v>
      </c>
    </row>
    <row r="34" spans="1:9" ht="27.95" customHeight="1" x14ac:dyDescent="0.25">
      <c r="A34" s="30">
        <f t="shared" si="2"/>
        <v>19</v>
      </c>
      <c r="B34" s="36" t="s">
        <v>283</v>
      </c>
      <c r="C34" s="81">
        <f>400.07*1.04</f>
        <v>416.07280000000003</v>
      </c>
      <c r="D34" s="79">
        <v>15.2</v>
      </c>
      <c r="E34" s="79">
        <v>15.2</v>
      </c>
      <c r="F34" s="75">
        <f t="shared" si="0"/>
        <v>6324.30656</v>
      </c>
      <c r="G34" s="75"/>
      <c r="H34" s="75">
        <v>691.48</v>
      </c>
      <c r="I34" s="75">
        <f t="shared" si="1"/>
        <v>7015.7865600000005</v>
      </c>
    </row>
    <row r="35" spans="1:9" ht="27.95" customHeight="1" x14ac:dyDescent="0.25">
      <c r="A35" s="30">
        <f t="shared" si="2"/>
        <v>20</v>
      </c>
      <c r="B35" s="36" t="s">
        <v>67</v>
      </c>
      <c r="C35" s="81">
        <f>309.56*1.04</f>
        <v>321.94240000000002</v>
      </c>
      <c r="D35" s="79">
        <v>15.2</v>
      </c>
      <c r="E35" s="79">
        <v>15.2</v>
      </c>
      <c r="F35" s="75">
        <f t="shared" si="0"/>
        <v>4893.52448</v>
      </c>
      <c r="G35" s="75"/>
      <c r="H35" s="75"/>
      <c r="I35" s="75">
        <f t="shared" si="1"/>
        <v>4893.52448</v>
      </c>
    </row>
    <row r="36" spans="1:9" ht="27.95" customHeight="1" x14ac:dyDescent="0.25">
      <c r="A36" s="30"/>
      <c r="B36" s="99" t="s">
        <v>65</v>
      </c>
      <c r="C36" s="81"/>
      <c r="D36" s="79"/>
      <c r="E36" s="79"/>
      <c r="F36" s="75"/>
      <c r="G36" s="75"/>
      <c r="H36" s="75"/>
      <c r="I36" s="75"/>
    </row>
    <row r="37" spans="1:9" ht="27.95" customHeight="1" x14ac:dyDescent="0.25">
      <c r="A37" s="30">
        <f>A35+1</f>
        <v>21</v>
      </c>
      <c r="B37" s="43" t="s">
        <v>69</v>
      </c>
      <c r="C37" s="81">
        <v>410</v>
      </c>
      <c r="D37" s="79">
        <v>15.2</v>
      </c>
      <c r="E37" s="79">
        <v>15.2</v>
      </c>
      <c r="F37" s="75">
        <f>C37*E37</f>
        <v>6232</v>
      </c>
      <c r="G37" s="75"/>
      <c r="H37" s="75">
        <v>518.61</v>
      </c>
      <c r="I37" s="75">
        <f>F37+G37+H37</f>
        <v>6750.61</v>
      </c>
    </row>
    <row r="38" spans="1:9" ht="27.95" customHeight="1" x14ac:dyDescent="0.25">
      <c r="A38" s="30">
        <f>A37+1</f>
        <v>22</v>
      </c>
      <c r="B38" s="36" t="s">
        <v>71</v>
      </c>
      <c r="C38" s="81">
        <f>395.3*1.04</f>
        <v>411.11200000000002</v>
      </c>
      <c r="D38" s="79">
        <v>15.2</v>
      </c>
      <c r="E38" s="79">
        <v>15.2</v>
      </c>
      <c r="F38" s="75">
        <f>C38*E38</f>
        <v>6248.9023999999999</v>
      </c>
      <c r="G38" s="75"/>
      <c r="H38" s="75">
        <v>1037.22</v>
      </c>
      <c r="I38" s="75">
        <f>F38+G38+H38</f>
        <v>7286.1224000000002</v>
      </c>
    </row>
    <row r="39" spans="1:9" ht="27.95" customHeight="1" x14ac:dyDescent="0.25">
      <c r="A39" s="30">
        <f>A38+1</f>
        <v>23</v>
      </c>
      <c r="B39" s="48" t="s">
        <v>73</v>
      </c>
      <c r="C39" s="81">
        <f>318.84*1.04</f>
        <v>331.59359999999998</v>
      </c>
      <c r="D39" s="30">
        <v>15.2</v>
      </c>
      <c r="E39" s="79">
        <v>15.2</v>
      </c>
      <c r="F39" s="75">
        <f>C39*E39</f>
        <v>5040.2227199999998</v>
      </c>
      <c r="G39" s="75"/>
      <c r="H39" s="75"/>
      <c r="I39" s="75">
        <f>F39+G39+H39</f>
        <v>5040.2227199999998</v>
      </c>
    </row>
    <row r="40" spans="1:9" ht="27.95" customHeight="1" x14ac:dyDescent="0.25">
      <c r="A40" s="30"/>
      <c r="B40" s="99" t="s">
        <v>74</v>
      </c>
      <c r="C40" s="81"/>
      <c r="D40" s="79"/>
      <c r="E40" s="79"/>
      <c r="F40" s="75"/>
      <c r="G40" s="75"/>
      <c r="H40" s="75"/>
      <c r="I40" s="75"/>
    </row>
    <row r="41" spans="1:9" ht="27.95" customHeight="1" x14ac:dyDescent="0.25">
      <c r="A41" s="30">
        <f>A39+1</f>
        <v>24</v>
      </c>
      <c r="B41" s="46" t="s">
        <v>76</v>
      </c>
      <c r="C41" s="81">
        <v>410</v>
      </c>
      <c r="D41" s="79">
        <v>15.2</v>
      </c>
      <c r="E41" s="79">
        <v>15.2</v>
      </c>
      <c r="F41" s="75">
        <f>C41*E41</f>
        <v>6232</v>
      </c>
      <c r="G41" s="75"/>
      <c r="H41" s="83"/>
      <c r="I41" s="75">
        <f>F41+G41+H41</f>
        <v>6232</v>
      </c>
    </row>
    <row r="42" spans="1:9" ht="27.95" customHeight="1" x14ac:dyDescent="0.25">
      <c r="A42" s="30">
        <f>A41+1</f>
        <v>25</v>
      </c>
      <c r="B42" s="36" t="s">
        <v>78</v>
      </c>
      <c r="C42" s="81">
        <f>400.07*1.04</f>
        <v>416.07280000000003</v>
      </c>
      <c r="D42" s="79">
        <v>15.2</v>
      </c>
      <c r="E42" s="79">
        <v>15.2</v>
      </c>
      <c r="F42" s="75">
        <f>C42*E42</f>
        <v>6324.30656</v>
      </c>
      <c r="G42" s="75"/>
      <c r="H42" s="83">
        <v>864.35</v>
      </c>
      <c r="I42" s="75">
        <f>F42+G42+H42</f>
        <v>7188.6565600000004</v>
      </c>
    </row>
    <row r="43" spans="1:9" ht="27.95" customHeight="1" x14ac:dyDescent="0.25">
      <c r="A43" s="30">
        <f>A42+1</f>
        <v>26</v>
      </c>
      <c r="B43" s="36" t="s">
        <v>80</v>
      </c>
      <c r="C43" s="81">
        <f>400</f>
        <v>400</v>
      </c>
      <c r="D43" s="79">
        <v>15.2</v>
      </c>
      <c r="E43" s="79">
        <v>15.2</v>
      </c>
      <c r="F43" s="75">
        <f>C43*E43</f>
        <v>6080</v>
      </c>
      <c r="G43" s="75"/>
      <c r="H43" s="83">
        <v>518.61</v>
      </c>
      <c r="I43" s="75">
        <f>F43+G43+H43</f>
        <v>6598.61</v>
      </c>
    </row>
    <row r="44" spans="1:9" ht="27.95" customHeight="1" x14ac:dyDescent="0.25">
      <c r="A44" s="30"/>
      <c r="B44" s="99" t="s">
        <v>83</v>
      </c>
      <c r="C44" s="81"/>
      <c r="D44" s="79"/>
      <c r="E44" s="79"/>
      <c r="F44" s="75"/>
      <c r="G44" s="75"/>
      <c r="H44" s="75"/>
      <c r="I44" s="75"/>
    </row>
    <row r="45" spans="1:9" ht="27.95" customHeight="1" x14ac:dyDescent="0.25">
      <c r="A45" s="30">
        <f>A43+1</f>
        <v>27</v>
      </c>
      <c r="B45" s="36" t="s">
        <v>85</v>
      </c>
      <c r="C45" s="81">
        <f>410</f>
        <v>410</v>
      </c>
      <c r="D45" s="79">
        <v>15.2</v>
      </c>
      <c r="E45" s="79">
        <v>15.2</v>
      </c>
      <c r="F45" s="75">
        <f>C45*E45</f>
        <v>6232</v>
      </c>
      <c r="G45" s="75"/>
      <c r="H45" s="75"/>
      <c r="I45" s="75">
        <f>F45+G45+H45</f>
        <v>6232</v>
      </c>
    </row>
    <row r="46" spans="1:9" ht="27.95" customHeight="1" x14ac:dyDescent="0.25">
      <c r="A46" s="30">
        <f>A45+1</f>
        <v>28</v>
      </c>
      <c r="B46" s="36" t="s">
        <v>87</v>
      </c>
      <c r="C46" s="81">
        <f>345.39*1.04</f>
        <v>359.2056</v>
      </c>
      <c r="D46" s="79">
        <v>15.2</v>
      </c>
      <c r="E46" s="79">
        <v>15.2</v>
      </c>
      <c r="F46" s="75">
        <f>C46*E46</f>
        <v>5459.9251199999999</v>
      </c>
      <c r="G46" s="75"/>
      <c r="H46" s="75">
        <v>1037.22</v>
      </c>
      <c r="I46" s="75">
        <f>F46+G46+H46</f>
        <v>6497.1451200000001</v>
      </c>
    </row>
    <row r="47" spans="1:9" ht="27.95" customHeight="1" x14ac:dyDescent="0.25">
      <c r="A47" s="30">
        <f>A46+1</f>
        <v>29</v>
      </c>
      <c r="B47" s="36" t="s">
        <v>89</v>
      </c>
      <c r="C47" s="81">
        <f>345.39*1.04</f>
        <v>359.2056</v>
      </c>
      <c r="D47" s="79">
        <v>15.2</v>
      </c>
      <c r="E47" s="79">
        <v>15.2</v>
      </c>
      <c r="F47" s="75">
        <f>C47*E47</f>
        <v>5459.9251199999999</v>
      </c>
      <c r="G47" s="75"/>
      <c r="H47" s="75">
        <v>864.35</v>
      </c>
      <c r="I47" s="75">
        <f>F47+G47+H47</f>
        <v>6324.2751200000002</v>
      </c>
    </row>
    <row r="48" spans="1:9" ht="27.95" customHeight="1" x14ac:dyDescent="0.25">
      <c r="A48" s="30">
        <f>A47+1</f>
        <v>30</v>
      </c>
      <c r="B48" s="36" t="s">
        <v>91</v>
      </c>
      <c r="C48" s="81">
        <f>316.18*1.04</f>
        <v>328.8272</v>
      </c>
      <c r="D48" s="79">
        <v>15.2</v>
      </c>
      <c r="E48" s="79">
        <v>15.2</v>
      </c>
      <c r="F48" s="75">
        <f>C48*E48</f>
        <v>4998.1734399999996</v>
      </c>
      <c r="G48" s="75"/>
      <c r="H48" s="75">
        <v>691.48</v>
      </c>
      <c r="I48" s="75">
        <f>F48+G48+H48</f>
        <v>5689.65344</v>
      </c>
    </row>
    <row r="49" spans="1:9" ht="27.95" customHeight="1" x14ac:dyDescent="0.25">
      <c r="A49" s="30"/>
      <c r="B49" s="99" t="s">
        <v>92</v>
      </c>
      <c r="C49" s="81"/>
      <c r="D49" s="79"/>
      <c r="E49" s="79"/>
      <c r="F49" s="75"/>
      <c r="G49" s="75"/>
      <c r="H49" s="75"/>
      <c r="I49" s="75"/>
    </row>
    <row r="50" spans="1:9" ht="27.95" customHeight="1" x14ac:dyDescent="0.25">
      <c r="A50" s="30">
        <f>A48+1</f>
        <v>31</v>
      </c>
      <c r="B50" s="36" t="s">
        <v>94</v>
      </c>
      <c r="C50" s="81">
        <f>388</f>
        <v>388</v>
      </c>
      <c r="D50" s="79">
        <v>15.2</v>
      </c>
      <c r="E50" s="79">
        <v>15.2</v>
      </c>
      <c r="F50" s="75">
        <f t="shared" ref="F50:F55" si="3">C50*E50</f>
        <v>5897.5999999999995</v>
      </c>
      <c r="G50" s="75"/>
      <c r="H50" s="75"/>
      <c r="I50" s="75">
        <f t="shared" ref="I50:I55" si="4">F50+G50+H50</f>
        <v>5897.5999999999995</v>
      </c>
    </row>
    <row r="51" spans="1:9" ht="27.95" customHeight="1" x14ac:dyDescent="0.25">
      <c r="A51" s="30">
        <f>A50+1</f>
        <v>32</v>
      </c>
      <c r="B51" s="36" t="s">
        <v>96</v>
      </c>
      <c r="C51" s="81">
        <f>402.27*1.04</f>
        <v>418.36079999999998</v>
      </c>
      <c r="D51" s="79">
        <v>15.2</v>
      </c>
      <c r="E51" s="79">
        <v>15.2</v>
      </c>
      <c r="F51" s="75">
        <f t="shared" si="3"/>
        <v>6359.0841599999994</v>
      </c>
      <c r="G51" s="75"/>
      <c r="H51" s="75">
        <v>864.35</v>
      </c>
      <c r="I51" s="75">
        <f t="shared" si="4"/>
        <v>7223.4341599999998</v>
      </c>
    </row>
    <row r="52" spans="1:9" ht="27.95" customHeight="1" x14ac:dyDescent="0.25">
      <c r="A52" s="30">
        <f>A51+1</f>
        <v>33</v>
      </c>
      <c r="B52" s="36" t="s">
        <v>98</v>
      </c>
      <c r="C52" s="81">
        <f>130.89*1.04</f>
        <v>136.12559999999999</v>
      </c>
      <c r="D52" s="79">
        <v>15.2</v>
      </c>
      <c r="E52" s="79">
        <v>15.2</v>
      </c>
      <c r="F52" s="75">
        <f t="shared" si="3"/>
        <v>2069.1091199999996</v>
      </c>
      <c r="G52" s="75"/>
      <c r="H52" s="75">
        <v>1210.0899999999999</v>
      </c>
      <c r="I52" s="75">
        <f t="shared" si="4"/>
        <v>3279.1991199999993</v>
      </c>
    </row>
    <row r="53" spans="1:9" ht="27.95" customHeight="1" x14ac:dyDescent="0.25">
      <c r="A53" s="30">
        <f>A52+1</f>
        <v>34</v>
      </c>
      <c r="B53" s="36" t="s">
        <v>100</v>
      </c>
      <c r="C53" s="81">
        <f>128.83*1.04</f>
        <v>133.98320000000001</v>
      </c>
      <c r="D53" s="79">
        <v>15.2</v>
      </c>
      <c r="E53" s="79">
        <v>15.2</v>
      </c>
      <c r="F53" s="75">
        <f t="shared" si="3"/>
        <v>2036.5446400000001</v>
      </c>
      <c r="G53" s="75"/>
      <c r="H53" s="75">
        <v>864.35</v>
      </c>
      <c r="I53" s="75">
        <f t="shared" si="4"/>
        <v>2900.89464</v>
      </c>
    </row>
    <row r="54" spans="1:9" ht="27.95" customHeight="1" x14ac:dyDescent="0.25">
      <c r="A54" s="30">
        <f>A53+1</f>
        <v>35</v>
      </c>
      <c r="B54" s="36" t="s">
        <v>102</v>
      </c>
      <c r="C54" s="81">
        <f>95.28*1.04</f>
        <v>99.091200000000001</v>
      </c>
      <c r="D54" s="79">
        <v>15.2</v>
      </c>
      <c r="E54" s="79">
        <v>15.2</v>
      </c>
      <c r="F54" s="75">
        <f t="shared" si="3"/>
        <v>1506.18624</v>
      </c>
      <c r="G54" s="75"/>
      <c r="H54" s="75">
        <v>691.48</v>
      </c>
      <c r="I54" s="75">
        <f t="shared" si="4"/>
        <v>2197.66624</v>
      </c>
    </row>
    <row r="55" spans="1:9" ht="27.95" customHeight="1" x14ac:dyDescent="0.25">
      <c r="A55" s="30">
        <f>A54+1</f>
        <v>36</v>
      </c>
      <c r="B55" s="36" t="s">
        <v>104</v>
      </c>
      <c r="C55" s="81">
        <f>237.61*1.04</f>
        <v>247.11440000000002</v>
      </c>
      <c r="D55" s="79">
        <v>15.2</v>
      </c>
      <c r="E55" s="79">
        <v>15.2</v>
      </c>
      <c r="F55" s="75">
        <f t="shared" si="3"/>
        <v>3756.13888</v>
      </c>
      <c r="G55" s="75"/>
      <c r="H55" s="75">
        <v>518.61</v>
      </c>
      <c r="I55" s="75">
        <f t="shared" si="4"/>
        <v>4274.7488800000001</v>
      </c>
    </row>
    <row r="56" spans="1:9" ht="27.95" customHeight="1" x14ac:dyDescent="0.25">
      <c r="A56" s="30"/>
      <c r="B56" s="99" t="s">
        <v>105</v>
      </c>
      <c r="C56" s="81"/>
      <c r="D56" s="79"/>
      <c r="E56" s="79"/>
      <c r="F56" s="75"/>
      <c r="G56" s="75"/>
      <c r="H56" s="75"/>
      <c r="I56" s="75"/>
    </row>
    <row r="57" spans="1:9" ht="27.95" customHeight="1" x14ac:dyDescent="0.25">
      <c r="A57" s="30">
        <f>A55+1</f>
        <v>37</v>
      </c>
      <c r="B57" s="43" t="s">
        <v>306</v>
      </c>
      <c r="C57" s="81">
        <f>460</f>
        <v>460</v>
      </c>
      <c r="D57" s="79">
        <v>15.2</v>
      </c>
      <c r="E57" s="79">
        <v>15.2</v>
      </c>
      <c r="F57" s="75">
        <f t="shared" ref="F57:F70" si="5">C57*E57</f>
        <v>6992</v>
      </c>
      <c r="G57" s="75"/>
      <c r="H57" s="66"/>
      <c r="I57" s="75">
        <f t="shared" ref="I57:I70" si="6">F57+G57+H57</f>
        <v>6992</v>
      </c>
    </row>
    <row r="58" spans="1:9" ht="27.95" customHeight="1" x14ac:dyDescent="0.25">
      <c r="A58" s="30">
        <f>A57+1</f>
        <v>38</v>
      </c>
      <c r="B58" s="36" t="s">
        <v>108</v>
      </c>
      <c r="C58" s="81">
        <f>336.47*1.04</f>
        <v>349.92880000000002</v>
      </c>
      <c r="D58" s="79">
        <v>15.2</v>
      </c>
      <c r="E58" s="79">
        <v>15.2</v>
      </c>
      <c r="F58" s="75">
        <f t="shared" si="5"/>
        <v>5318.9177600000003</v>
      </c>
      <c r="G58" s="75"/>
      <c r="H58" s="75">
        <v>1037.22</v>
      </c>
      <c r="I58" s="75">
        <f t="shared" si="6"/>
        <v>6356.1377600000005</v>
      </c>
    </row>
    <row r="59" spans="1:9" ht="27.95" customHeight="1" x14ac:dyDescent="0.25">
      <c r="A59" s="30">
        <f t="shared" ref="A59:A70" si="7">A58+1</f>
        <v>39</v>
      </c>
      <c r="B59" s="36" t="s">
        <v>110</v>
      </c>
      <c r="C59" s="81">
        <f>360.84*1.04</f>
        <v>375.27359999999999</v>
      </c>
      <c r="D59" s="79">
        <v>15.2</v>
      </c>
      <c r="E59" s="79">
        <v>15.2</v>
      </c>
      <c r="F59" s="75">
        <f t="shared" si="5"/>
        <v>5704.1587199999994</v>
      </c>
      <c r="G59" s="75"/>
      <c r="H59" s="75"/>
      <c r="I59" s="75">
        <f t="shared" si="6"/>
        <v>5704.1587199999994</v>
      </c>
    </row>
    <row r="60" spans="1:9" ht="27.95" customHeight="1" x14ac:dyDescent="0.25">
      <c r="A60" s="30">
        <f t="shared" si="7"/>
        <v>40</v>
      </c>
      <c r="B60" s="36" t="s">
        <v>112</v>
      </c>
      <c r="C60" s="81">
        <f>328.57*1.04</f>
        <v>341.71280000000002</v>
      </c>
      <c r="D60" s="79">
        <v>15.2</v>
      </c>
      <c r="E60" s="79">
        <v>15.2</v>
      </c>
      <c r="F60" s="75">
        <f t="shared" si="5"/>
        <v>5194.0345600000001</v>
      </c>
      <c r="G60" s="75"/>
      <c r="H60" s="75">
        <v>864.35</v>
      </c>
      <c r="I60" s="75">
        <f t="shared" si="6"/>
        <v>6058.3845600000004</v>
      </c>
    </row>
    <row r="61" spans="1:9" ht="27.95" customHeight="1" x14ac:dyDescent="0.25">
      <c r="A61" s="30">
        <f t="shared" si="7"/>
        <v>41</v>
      </c>
      <c r="B61" s="36" t="s">
        <v>114</v>
      </c>
      <c r="C61" s="81">
        <f>379.27*1.04</f>
        <v>394.44079999999997</v>
      </c>
      <c r="D61" s="79">
        <v>15.2</v>
      </c>
      <c r="E61" s="79">
        <v>15.2</v>
      </c>
      <c r="F61" s="75">
        <f t="shared" si="5"/>
        <v>5995.5001599999996</v>
      </c>
      <c r="G61" s="75"/>
      <c r="H61" s="75"/>
      <c r="I61" s="75">
        <f t="shared" si="6"/>
        <v>5995.5001599999996</v>
      </c>
    </row>
    <row r="62" spans="1:9" ht="27.95" customHeight="1" x14ac:dyDescent="0.25">
      <c r="A62" s="30">
        <f t="shared" si="7"/>
        <v>42</v>
      </c>
      <c r="B62" s="36" t="s">
        <v>116</v>
      </c>
      <c r="C62" s="81">
        <f>371</f>
        <v>371</v>
      </c>
      <c r="D62" s="79">
        <v>15.2</v>
      </c>
      <c r="E62" s="79">
        <v>15.2</v>
      </c>
      <c r="F62" s="75">
        <f t="shared" si="5"/>
        <v>5639.2</v>
      </c>
      <c r="G62" s="75"/>
      <c r="H62" s="75"/>
      <c r="I62" s="75">
        <f t="shared" si="6"/>
        <v>5639.2</v>
      </c>
    </row>
    <row r="63" spans="1:9" ht="27.95" customHeight="1" x14ac:dyDescent="0.25">
      <c r="A63" s="30">
        <f t="shared" si="7"/>
        <v>43</v>
      </c>
      <c r="B63" s="36" t="s">
        <v>118</v>
      </c>
      <c r="C63" s="81">
        <f>251.87*1.04</f>
        <v>261.94479999999999</v>
      </c>
      <c r="D63" s="79">
        <v>15.2</v>
      </c>
      <c r="E63" s="79">
        <v>15.2</v>
      </c>
      <c r="F63" s="75">
        <f t="shared" si="5"/>
        <v>3981.5609599999998</v>
      </c>
      <c r="G63" s="75"/>
      <c r="H63" s="75">
        <v>1210.0899999999999</v>
      </c>
      <c r="I63" s="75">
        <f t="shared" si="6"/>
        <v>5191.6509599999999</v>
      </c>
    </row>
    <row r="64" spans="1:9" ht="27.95" customHeight="1" x14ac:dyDescent="0.25">
      <c r="A64" s="30">
        <f t="shared" si="7"/>
        <v>44</v>
      </c>
      <c r="B64" s="36" t="s">
        <v>120</v>
      </c>
      <c r="C64" s="81">
        <f>251.87*1.04</f>
        <v>261.94479999999999</v>
      </c>
      <c r="D64" s="79">
        <v>15.2</v>
      </c>
      <c r="E64" s="79">
        <v>15.2</v>
      </c>
      <c r="F64" s="75">
        <f t="shared" si="5"/>
        <v>3981.5609599999998</v>
      </c>
      <c r="G64" s="75"/>
      <c r="H64" s="75">
        <v>1037.22</v>
      </c>
      <c r="I64" s="75">
        <f t="shared" si="6"/>
        <v>5018.7809600000001</v>
      </c>
    </row>
    <row r="65" spans="1:9" ht="27.95" customHeight="1" x14ac:dyDescent="0.25">
      <c r="A65" s="30">
        <f t="shared" si="7"/>
        <v>45</v>
      </c>
      <c r="B65" s="36" t="s">
        <v>122</v>
      </c>
      <c r="C65" s="81">
        <f>251.87*1.04</f>
        <v>261.94479999999999</v>
      </c>
      <c r="D65" s="79">
        <v>15.2</v>
      </c>
      <c r="E65" s="79">
        <v>15.2</v>
      </c>
      <c r="F65" s="75">
        <f t="shared" si="5"/>
        <v>3981.5609599999998</v>
      </c>
      <c r="G65" s="75"/>
      <c r="H65" s="75">
        <v>1037.22</v>
      </c>
      <c r="I65" s="75">
        <f t="shared" si="6"/>
        <v>5018.7809600000001</v>
      </c>
    </row>
    <row r="66" spans="1:9" ht="27.95" customHeight="1" x14ac:dyDescent="0.25">
      <c r="A66" s="30">
        <f t="shared" si="7"/>
        <v>46</v>
      </c>
      <c r="B66" s="36" t="s">
        <v>124</v>
      </c>
      <c r="C66" s="81">
        <f>251.87*1.04</f>
        <v>261.94479999999999</v>
      </c>
      <c r="D66" s="79">
        <v>15.2</v>
      </c>
      <c r="E66" s="79">
        <v>15.2</v>
      </c>
      <c r="F66" s="75">
        <f t="shared" si="5"/>
        <v>3981.5609599999998</v>
      </c>
      <c r="G66" s="75"/>
      <c r="H66" s="75">
        <v>1037.22</v>
      </c>
      <c r="I66" s="75">
        <f t="shared" si="6"/>
        <v>5018.7809600000001</v>
      </c>
    </row>
    <row r="67" spans="1:9" ht="27.95" customHeight="1" x14ac:dyDescent="0.25">
      <c r="A67" s="30">
        <f t="shared" si="7"/>
        <v>47</v>
      </c>
      <c r="B67" s="36" t="s">
        <v>126</v>
      </c>
      <c r="C67" s="81">
        <f>319.39*1.04</f>
        <v>332.16559999999998</v>
      </c>
      <c r="D67" s="79">
        <v>15.2</v>
      </c>
      <c r="E67" s="79">
        <v>15.2</v>
      </c>
      <c r="F67" s="75">
        <f t="shared" si="5"/>
        <v>5048.9171199999992</v>
      </c>
      <c r="G67" s="75"/>
      <c r="H67" s="75">
        <v>691.48</v>
      </c>
      <c r="I67" s="75">
        <f t="shared" si="6"/>
        <v>5740.3971199999996</v>
      </c>
    </row>
    <row r="68" spans="1:9" ht="27.95" customHeight="1" x14ac:dyDescent="0.25">
      <c r="A68" s="30">
        <f t="shared" si="7"/>
        <v>48</v>
      </c>
      <c r="B68" s="48" t="s">
        <v>128</v>
      </c>
      <c r="C68" s="81">
        <f>319.39*1.04</f>
        <v>332.16559999999998</v>
      </c>
      <c r="D68" s="79">
        <v>15.2</v>
      </c>
      <c r="E68" s="79">
        <v>15.2</v>
      </c>
      <c r="F68" s="75">
        <f t="shared" si="5"/>
        <v>5048.9171199999992</v>
      </c>
      <c r="G68" s="75"/>
      <c r="H68" s="75"/>
      <c r="I68" s="75">
        <f t="shared" si="6"/>
        <v>5048.9171199999992</v>
      </c>
    </row>
    <row r="69" spans="1:9" ht="27.95" customHeight="1" x14ac:dyDescent="0.25">
      <c r="A69" s="30">
        <f t="shared" si="7"/>
        <v>49</v>
      </c>
      <c r="B69" s="36" t="s">
        <v>130</v>
      </c>
      <c r="C69" s="81">
        <f>319.39*1.04</f>
        <v>332.16559999999998</v>
      </c>
      <c r="D69" s="79">
        <v>15.2</v>
      </c>
      <c r="E69" s="79">
        <v>15.2</v>
      </c>
      <c r="F69" s="75">
        <f t="shared" si="5"/>
        <v>5048.9171199999992</v>
      </c>
      <c r="G69" s="75"/>
      <c r="H69" s="75">
        <v>691.48</v>
      </c>
      <c r="I69" s="75">
        <f t="shared" si="6"/>
        <v>5740.3971199999996</v>
      </c>
    </row>
    <row r="70" spans="1:9" ht="27.95" customHeight="1" x14ac:dyDescent="0.25">
      <c r="A70" s="30">
        <f t="shared" si="7"/>
        <v>50</v>
      </c>
      <c r="B70" s="36" t="s">
        <v>132</v>
      </c>
      <c r="C70" s="81">
        <f>186.91*1.04</f>
        <v>194.38640000000001</v>
      </c>
      <c r="D70" s="79">
        <v>15.2</v>
      </c>
      <c r="E70" s="79">
        <v>15.2</v>
      </c>
      <c r="F70" s="75">
        <f t="shared" si="5"/>
        <v>2954.67328</v>
      </c>
      <c r="G70" s="75"/>
      <c r="H70" s="75">
        <v>518.61</v>
      </c>
      <c r="I70" s="75">
        <f t="shared" si="6"/>
        <v>3473.2832800000001</v>
      </c>
    </row>
    <row r="71" spans="1:9" ht="27.95" customHeight="1" x14ac:dyDescent="0.25">
      <c r="A71" s="30"/>
      <c r="B71" s="99" t="s">
        <v>133</v>
      </c>
      <c r="C71" s="81"/>
      <c r="D71" s="79"/>
      <c r="E71" s="79"/>
      <c r="F71" s="75"/>
      <c r="G71" s="75"/>
      <c r="H71" s="75"/>
      <c r="I71" s="75"/>
    </row>
    <row r="72" spans="1:9" ht="27.95" customHeight="1" x14ac:dyDescent="0.25">
      <c r="A72" s="30">
        <f>A70+1</f>
        <v>51</v>
      </c>
      <c r="B72" s="36" t="s">
        <v>137</v>
      </c>
      <c r="C72" s="81">
        <f>261.98*1.04</f>
        <v>272.45920000000001</v>
      </c>
      <c r="D72" s="79">
        <v>15.2</v>
      </c>
      <c r="E72" s="79">
        <v>15.2</v>
      </c>
      <c r="F72" s="75">
        <f t="shared" ref="F72:F78" si="8">C72*E72</f>
        <v>4141.3798399999996</v>
      </c>
      <c r="G72" s="75"/>
      <c r="H72" s="75">
        <v>1037.22</v>
      </c>
      <c r="I72" s="75">
        <f t="shared" ref="I72:I78" si="9">F72+G72+H72</f>
        <v>5178.5998399999999</v>
      </c>
    </row>
    <row r="73" spans="1:9" ht="27.95" customHeight="1" x14ac:dyDescent="0.25">
      <c r="A73" s="30">
        <f t="shared" ref="A73:A76" si="10">A72+1</f>
        <v>52</v>
      </c>
      <c r="B73" s="36" t="s">
        <v>139</v>
      </c>
      <c r="C73" s="81">
        <f>251.87*1.04</f>
        <v>261.94479999999999</v>
      </c>
      <c r="D73" s="79">
        <v>15.2</v>
      </c>
      <c r="E73" s="79">
        <v>15.2</v>
      </c>
      <c r="F73" s="75">
        <f t="shared" si="8"/>
        <v>3981.5609599999998</v>
      </c>
      <c r="G73" s="75"/>
      <c r="H73" s="75">
        <v>1210.0899999999999</v>
      </c>
      <c r="I73" s="75">
        <f t="shared" si="9"/>
        <v>5191.6509599999999</v>
      </c>
    </row>
    <row r="74" spans="1:9" ht="27.95" customHeight="1" x14ac:dyDescent="0.25">
      <c r="A74" s="30">
        <f t="shared" si="10"/>
        <v>53</v>
      </c>
      <c r="B74" s="43" t="s">
        <v>141</v>
      </c>
      <c r="C74" s="81">
        <f>269.11*1.04</f>
        <v>279.87440000000004</v>
      </c>
      <c r="D74" s="30">
        <v>15.2</v>
      </c>
      <c r="E74" s="79">
        <v>15.2</v>
      </c>
      <c r="F74" s="75">
        <f t="shared" si="8"/>
        <v>4254.0908800000007</v>
      </c>
      <c r="G74" s="75"/>
      <c r="H74" s="75">
        <v>518.61</v>
      </c>
      <c r="I74" s="75">
        <f t="shared" si="9"/>
        <v>4772.7008800000003</v>
      </c>
    </row>
    <row r="75" spans="1:9" ht="27.95" customHeight="1" x14ac:dyDescent="0.25">
      <c r="A75" s="30">
        <f t="shared" si="10"/>
        <v>54</v>
      </c>
      <c r="B75" s="36" t="s">
        <v>143</v>
      </c>
      <c r="C75" s="81">
        <f>251.87*1.04</f>
        <v>261.94479999999999</v>
      </c>
      <c r="D75" s="79">
        <v>15.2</v>
      </c>
      <c r="E75" s="79">
        <v>15.2</v>
      </c>
      <c r="F75" s="75">
        <f t="shared" si="8"/>
        <v>3981.5609599999998</v>
      </c>
      <c r="G75" s="75"/>
      <c r="H75" s="75">
        <v>1037.22</v>
      </c>
      <c r="I75" s="75">
        <f t="shared" si="9"/>
        <v>5018.7809600000001</v>
      </c>
    </row>
    <row r="76" spans="1:9" ht="27.95" customHeight="1" x14ac:dyDescent="0.25">
      <c r="A76" s="30">
        <f t="shared" si="10"/>
        <v>55</v>
      </c>
      <c r="B76" s="36" t="s">
        <v>145</v>
      </c>
      <c r="C76" s="81">
        <f>251.87*1.04</f>
        <v>261.94479999999999</v>
      </c>
      <c r="D76" s="79">
        <v>15.2</v>
      </c>
      <c r="E76" s="79">
        <v>15.2</v>
      </c>
      <c r="F76" s="75">
        <f t="shared" si="8"/>
        <v>3981.5609599999998</v>
      </c>
      <c r="G76" s="75"/>
      <c r="H76" s="75">
        <v>864.35</v>
      </c>
      <c r="I76" s="75">
        <f t="shared" si="9"/>
        <v>4845.9109600000002</v>
      </c>
    </row>
    <row r="77" spans="1:9" ht="27.95" customHeight="1" x14ac:dyDescent="0.25">
      <c r="A77" s="3">
        <f>A76+1</f>
        <v>56</v>
      </c>
      <c r="B77" s="36" t="s">
        <v>170</v>
      </c>
      <c r="C77" s="81">
        <f>280</f>
        <v>280</v>
      </c>
      <c r="D77" s="79">
        <v>15.2</v>
      </c>
      <c r="E77" s="79">
        <v>15.2</v>
      </c>
      <c r="F77" s="75">
        <f t="shared" si="8"/>
        <v>4256</v>
      </c>
      <c r="G77" s="75"/>
      <c r="H77" s="75">
        <v>1037.22</v>
      </c>
      <c r="I77" s="75">
        <f t="shared" si="9"/>
        <v>5293.22</v>
      </c>
    </row>
    <row r="78" spans="1:9" ht="27.95" customHeight="1" x14ac:dyDescent="0.25">
      <c r="A78" s="30">
        <f>A77+1</f>
        <v>57</v>
      </c>
      <c r="B78" s="36" t="s">
        <v>147</v>
      </c>
      <c r="C78" s="81">
        <f>366.8*1.04</f>
        <v>381.47200000000004</v>
      </c>
      <c r="D78" s="79">
        <v>15.2</v>
      </c>
      <c r="E78" s="79">
        <v>15.2</v>
      </c>
      <c r="F78" s="75">
        <f t="shared" si="8"/>
        <v>5798.3744000000006</v>
      </c>
      <c r="G78" s="75"/>
      <c r="H78" s="75">
        <v>1037.22</v>
      </c>
      <c r="I78" s="75">
        <f t="shared" si="9"/>
        <v>6835.5944000000009</v>
      </c>
    </row>
    <row r="79" spans="1:9" ht="27.95" customHeight="1" x14ac:dyDescent="0.25">
      <c r="A79" s="30"/>
      <c r="B79" s="100" t="s">
        <v>148</v>
      </c>
      <c r="C79" s="81"/>
      <c r="D79" s="84"/>
      <c r="E79" s="79"/>
      <c r="F79" s="85"/>
      <c r="G79" s="85"/>
      <c r="H79" s="85"/>
      <c r="I79" s="75"/>
    </row>
    <row r="80" spans="1:9" ht="27.95" customHeight="1" x14ac:dyDescent="0.25">
      <c r="A80" s="30">
        <f>A78+1</f>
        <v>58</v>
      </c>
      <c r="B80" s="43" t="s">
        <v>150</v>
      </c>
      <c r="C80" s="81">
        <f>440</f>
        <v>440</v>
      </c>
      <c r="D80" s="67">
        <v>15.2</v>
      </c>
      <c r="E80" s="79">
        <v>15.2</v>
      </c>
      <c r="F80" s="75">
        <f>C80*E80</f>
        <v>6688</v>
      </c>
      <c r="G80" s="75"/>
      <c r="H80" s="75"/>
      <c r="I80" s="75">
        <f>F80+G80+H80</f>
        <v>6688</v>
      </c>
    </row>
    <row r="81" spans="1:9" ht="27.95" customHeight="1" x14ac:dyDescent="0.25">
      <c r="A81" s="30">
        <f>A80+1</f>
        <v>59</v>
      </c>
      <c r="B81" s="57" t="s">
        <v>152</v>
      </c>
      <c r="C81" s="81">
        <f>305.88*1.04</f>
        <v>318.11520000000002</v>
      </c>
      <c r="D81" s="67">
        <v>15.2</v>
      </c>
      <c r="E81" s="79">
        <v>15.2</v>
      </c>
      <c r="F81" s="75">
        <f>C81*E81</f>
        <v>4835.3510400000005</v>
      </c>
      <c r="G81" s="75"/>
      <c r="H81" s="75">
        <v>518.25</v>
      </c>
      <c r="I81" s="75">
        <f>F81+G81+H81</f>
        <v>5353.6010400000005</v>
      </c>
    </row>
    <row r="82" spans="1:9" ht="27.95" customHeight="1" x14ac:dyDescent="0.25">
      <c r="A82" s="30">
        <f>A81+1</f>
        <v>60</v>
      </c>
      <c r="B82" s="57" t="s">
        <v>154</v>
      </c>
      <c r="C82" s="81">
        <f>336.47*1.04</f>
        <v>349.92880000000002</v>
      </c>
      <c r="D82" s="79">
        <v>15.2</v>
      </c>
      <c r="E82" s="79">
        <v>15.2</v>
      </c>
      <c r="F82" s="75">
        <v>0</v>
      </c>
      <c r="G82" s="75"/>
      <c r="H82" s="75"/>
      <c r="I82" s="75">
        <f>F82+G82+H82</f>
        <v>0</v>
      </c>
    </row>
    <row r="83" spans="1:9" ht="27.95" customHeight="1" x14ac:dyDescent="0.25">
      <c r="A83" s="30">
        <f>A82+1</f>
        <v>61</v>
      </c>
      <c r="B83" s="57" t="s">
        <v>311</v>
      </c>
      <c r="C83" s="81">
        <v>349.93</v>
      </c>
      <c r="D83" s="79">
        <v>15.2</v>
      </c>
      <c r="E83" s="79">
        <v>15.2</v>
      </c>
      <c r="F83" s="75">
        <f>C83*E83</f>
        <v>5318.9359999999997</v>
      </c>
      <c r="G83" s="75"/>
      <c r="H83" s="75"/>
      <c r="I83" s="75">
        <f>F83+G83+H83</f>
        <v>5318.9359999999997</v>
      </c>
    </row>
    <row r="84" spans="1:9" ht="27.95" customHeight="1" x14ac:dyDescent="0.25">
      <c r="A84" s="30"/>
      <c r="B84" s="100" t="s">
        <v>155</v>
      </c>
      <c r="C84" s="81"/>
      <c r="D84" s="67"/>
      <c r="E84" s="79"/>
      <c r="F84" s="75"/>
      <c r="G84" s="75"/>
      <c r="H84" s="75"/>
      <c r="I84" s="75"/>
    </row>
    <row r="85" spans="1:9" ht="27.95" customHeight="1" x14ac:dyDescent="0.25">
      <c r="A85" s="30">
        <f>A83+1</f>
        <v>62</v>
      </c>
      <c r="B85" s="43" t="s">
        <v>157</v>
      </c>
      <c r="C85" s="81">
        <f>388</f>
        <v>388</v>
      </c>
      <c r="D85" s="79">
        <v>15.2</v>
      </c>
      <c r="E85" s="79">
        <v>15.2</v>
      </c>
      <c r="F85" s="75">
        <f>C85*E85</f>
        <v>5897.5999999999995</v>
      </c>
      <c r="G85" s="75"/>
      <c r="H85" s="75"/>
      <c r="I85" s="75">
        <f>F85+G85+H85</f>
        <v>5897.5999999999995</v>
      </c>
    </row>
    <row r="86" spans="1:9" ht="27.95" customHeight="1" x14ac:dyDescent="0.25">
      <c r="A86" s="30"/>
      <c r="B86" s="99" t="s">
        <v>158</v>
      </c>
      <c r="C86" s="81"/>
      <c r="D86" s="79"/>
      <c r="E86" s="79"/>
      <c r="F86" s="75"/>
      <c r="G86" s="75"/>
      <c r="H86" s="75"/>
      <c r="I86" s="75"/>
    </row>
    <row r="87" spans="1:9" ht="22.5" customHeight="1" x14ac:dyDescent="0.3">
      <c r="A87" s="3">
        <f>A85+1</f>
        <v>63</v>
      </c>
      <c r="B87" s="39" t="s">
        <v>160</v>
      </c>
      <c r="C87" s="81">
        <f>410</f>
        <v>410</v>
      </c>
      <c r="D87" s="79">
        <v>15.2</v>
      </c>
      <c r="E87" s="79">
        <v>15.2</v>
      </c>
      <c r="F87" s="75">
        <f t="shared" ref="F87:F92" si="11">C87*E87</f>
        <v>6232</v>
      </c>
      <c r="G87" s="75"/>
      <c r="H87" s="75"/>
      <c r="I87" s="75">
        <f t="shared" ref="I87:I92" si="12">F87+G87+H87</f>
        <v>6232</v>
      </c>
    </row>
    <row r="88" spans="1:9" ht="27.95" customHeight="1" x14ac:dyDescent="0.25">
      <c r="A88" s="3">
        <f t="shared" ref="A88:A92" si="13">A87+1</f>
        <v>64</v>
      </c>
      <c r="B88" s="36" t="s">
        <v>164</v>
      </c>
      <c r="C88" s="81">
        <f>280</f>
        <v>280</v>
      </c>
      <c r="D88" s="79">
        <v>15.2</v>
      </c>
      <c r="E88" s="79">
        <v>15.2</v>
      </c>
      <c r="F88" s="75">
        <f t="shared" si="11"/>
        <v>4256</v>
      </c>
      <c r="G88" s="75"/>
      <c r="H88" s="75">
        <v>864.35</v>
      </c>
      <c r="I88" s="75">
        <f t="shared" si="12"/>
        <v>5120.3500000000004</v>
      </c>
    </row>
    <row r="89" spans="1:9" ht="27.95" customHeight="1" x14ac:dyDescent="0.25">
      <c r="A89" s="3">
        <f t="shared" si="13"/>
        <v>65</v>
      </c>
      <c r="B89" s="48" t="s">
        <v>166</v>
      </c>
      <c r="C89" s="81">
        <f>318.76*1.04</f>
        <v>331.5104</v>
      </c>
      <c r="D89" s="79">
        <v>15.2</v>
      </c>
      <c r="E89" s="79">
        <v>15.2</v>
      </c>
      <c r="F89" s="75">
        <f t="shared" si="11"/>
        <v>5038.9580799999994</v>
      </c>
      <c r="G89" s="75"/>
      <c r="H89" s="66"/>
      <c r="I89" s="75">
        <f t="shared" si="12"/>
        <v>5038.9580799999994</v>
      </c>
    </row>
    <row r="90" spans="1:9" ht="27.95" customHeight="1" x14ac:dyDescent="0.25">
      <c r="A90" s="3">
        <f t="shared" si="13"/>
        <v>66</v>
      </c>
      <c r="B90" s="48" t="s">
        <v>168</v>
      </c>
      <c r="C90" s="81">
        <f>316.18*1.04</f>
        <v>328.8272</v>
      </c>
      <c r="D90" s="79">
        <v>15.2</v>
      </c>
      <c r="E90" s="79">
        <v>15.2</v>
      </c>
      <c r="F90" s="75">
        <f t="shared" si="11"/>
        <v>4998.1734399999996</v>
      </c>
      <c r="G90" s="75"/>
      <c r="H90" s="66">
        <v>518.61</v>
      </c>
      <c r="I90" s="75">
        <f t="shared" si="12"/>
        <v>5516.7834399999992</v>
      </c>
    </row>
    <row r="91" spans="1:9" ht="27.95" customHeight="1" x14ac:dyDescent="0.25">
      <c r="A91" s="3">
        <f t="shared" si="13"/>
        <v>67</v>
      </c>
      <c r="B91" s="36" t="s">
        <v>135</v>
      </c>
      <c r="C91" s="81">
        <f>410</f>
        <v>410</v>
      </c>
      <c r="D91" s="79">
        <v>15.2</v>
      </c>
      <c r="E91" s="79">
        <v>15.2</v>
      </c>
      <c r="F91" s="75">
        <f t="shared" si="11"/>
        <v>6232</v>
      </c>
      <c r="G91" s="75"/>
      <c r="H91" s="75">
        <v>518.61</v>
      </c>
      <c r="I91" s="75">
        <f t="shared" si="12"/>
        <v>6750.61</v>
      </c>
    </row>
    <row r="92" spans="1:9" ht="27.95" customHeight="1" x14ac:dyDescent="0.25">
      <c r="A92" s="3">
        <f t="shared" si="13"/>
        <v>68</v>
      </c>
      <c r="B92" s="36" t="s">
        <v>312</v>
      </c>
      <c r="C92" s="81">
        <v>280</v>
      </c>
      <c r="D92" s="79">
        <v>15.2</v>
      </c>
      <c r="E92" s="79">
        <v>15.2</v>
      </c>
      <c r="F92" s="75">
        <f t="shared" si="11"/>
        <v>4256</v>
      </c>
      <c r="G92" s="75"/>
      <c r="H92" s="75"/>
      <c r="I92" s="75">
        <f t="shared" si="12"/>
        <v>4256</v>
      </c>
    </row>
    <row r="93" spans="1:9" ht="27.95" customHeight="1" x14ac:dyDescent="0.25">
      <c r="A93" s="30"/>
      <c r="B93" s="99" t="s">
        <v>171</v>
      </c>
      <c r="C93" s="81"/>
      <c r="D93" s="79"/>
      <c r="E93" s="79"/>
      <c r="F93" s="75"/>
      <c r="G93" s="75"/>
      <c r="H93" s="75"/>
      <c r="I93" s="75"/>
    </row>
    <row r="94" spans="1:9" ht="27.95" customHeight="1" x14ac:dyDescent="0.25">
      <c r="A94" s="30">
        <f>A92+1</f>
        <v>69</v>
      </c>
      <c r="B94" s="43" t="s">
        <v>37</v>
      </c>
      <c r="C94" s="81">
        <v>410</v>
      </c>
      <c r="D94" s="79">
        <v>15.2</v>
      </c>
      <c r="E94" s="79">
        <v>15.2</v>
      </c>
      <c r="F94" s="75">
        <f t="shared" ref="F94:F115" si="14">C94*E94</f>
        <v>6232</v>
      </c>
      <c r="G94" s="75"/>
      <c r="H94" s="75"/>
      <c r="I94" s="75">
        <f t="shared" ref="I94:I115" si="15">F94+G94+H94</f>
        <v>6232</v>
      </c>
    </row>
    <row r="95" spans="1:9" ht="27.95" customHeight="1" x14ac:dyDescent="0.25">
      <c r="A95" s="30">
        <f>A94+1</f>
        <v>70</v>
      </c>
      <c r="B95" s="36" t="s">
        <v>175</v>
      </c>
      <c r="C95" s="81">
        <f>269.11*1.04</f>
        <v>279.87440000000004</v>
      </c>
      <c r="D95" s="79">
        <v>15.2</v>
      </c>
      <c r="E95" s="79">
        <v>15.2</v>
      </c>
      <c r="F95" s="75">
        <f t="shared" si="14"/>
        <v>4254.0908800000007</v>
      </c>
      <c r="G95" s="75"/>
      <c r="H95" s="75">
        <v>1037.22</v>
      </c>
      <c r="I95" s="75">
        <f t="shared" si="15"/>
        <v>5291.3108800000009</v>
      </c>
    </row>
    <row r="96" spans="1:9" ht="27.95" customHeight="1" x14ac:dyDescent="0.25">
      <c r="A96" s="30">
        <f>A95+1</f>
        <v>71</v>
      </c>
      <c r="B96" s="36" t="s">
        <v>177</v>
      </c>
      <c r="C96" s="81">
        <f t="shared" ref="C96:C103" si="16">269.11*1.04</f>
        <v>279.87440000000004</v>
      </c>
      <c r="D96" s="79">
        <v>15.2</v>
      </c>
      <c r="E96" s="79">
        <v>15.2</v>
      </c>
      <c r="F96" s="75">
        <f t="shared" si="14"/>
        <v>4254.0908800000007</v>
      </c>
      <c r="G96" s="75"/>
      <c r="H96" s="75">
        <v>1210.0899999999999</v>
      </c>
      <c r="I96" s="75">
        <f t="shared" si="15"/>
        <v>5464.1808800000008</v>
      </c>
    </row>
    <row r="97" spans="1:9" ht="27.95" customHeight="1" x14ac:dyDescent="0.25">
      <c r="A97" s="30">
        <f t="shared" ref="A97:A151" si="17">A96+1</f>
        <v>72</v>
      </c>
      <c r="B97" s="36" t="s">
        <v>179</v>
      </c>
      <c r="C97" s="81">
        <f t="shared" si="16"/>
        <v>279.87440000000004</v>
      </c>
      <c r="D97" s="79">
        <v>15.2</v>
      </c>
      <c r="E97" s="79">
        <v>15.2</v>
      </c>
      <c r="F97" s="75">
        <f t="shared" si="14"/>
        <v>4254.0908800000007</v>
      </c>
      <c r="G97" s="75"/>
      <c r="H97" s="75">
        <v>864.35</v>
      </c>
      <c r="I97" s="75">
        <f t="shared" si="15"/>
        <v>5118.440880000001</v>
      </c>
    </row>
    <row r="98" spans="1:9" ht="27.95" customHeight="1" x14ac:dyDescent="0.25">
      <c r="A98" s="30">
        <f t="shared" si="17"/>
        <v>73</v>
      </c>
      <c r="B98" s="36" t="s">
        <v>181</v>
      </c>
      <c r="C98" s="81">
        <f t="shared" si="16"/>
        <v>279.87440000000004</v>
      </c>
      <c r="D98" s="79">
        <v>15.2</v>
      </c>
      <c r="E98" s="79">
        <v>15.2</v>
      </c>
      <c r="F98" s="75">
        <f t="shared" si="14"/>
        <v>4254.0908800000007</v>
      </c>
      <c r="G98" s="75"/>
      <c r="H98" s="75"/>
      <c r="I98" s="75">
        <f t="shared" si="15"/>
        <v>4254.0908800000007</v>
      </c>
    </row>
    <row r="99" spans="1:9" ht="27.95" customHeight="1" x14ac:dyDescent="0.25">
      <c r="A99" s="30">
        <f t="shared" si="17"/>
        <v>74</v>
      </c>
      <c r="B99" s="36" t="s">
        <v>183</v>
      </c>
      <c r="C99" s="81">
        <f t="shared" si="16"/>
        <v>279.87440000000004</v>
      </c>
      <c r="D99" s="79">
        <v>15.2</v>
      </c>
      <c r="E99" s="79">
        <v>15.2</v>
      </c>
      <c r="F99" s="75">
        <f t="shared" si="14"/>
        <v>4254.0908800000007</v>
      </c>
      <c r="G99" s="75"/>
      <c r="H99" s="75">
        <v>1037.22</v>
      </c>
      <c r="I99" s="75">
        <f t="shared" si="15"/>
        <v>5291.3108800000009</v>
      </c>
    </row>
    <row r="100" spans="1:9" ht="27.95" customHeight="1" x14ac:dyDescent="0.25">
      <c r="A100" s="30">
        <f t="shared" si="17"/>
        <v>75</v>
      </c>
      <c r="B100" s="36" t="s">
        <v>185</v>
      </c>
      <c r="C100" s="81">
        <f t="shared" si="16"/>
        <v>279.87440000000004</v>
      </c>
      <c r="D100" s="79">
        <v>15.2</v>
      </c>
      <c r="E100" s="79">
        <v>15.2</v>
      </c>
      <c r="F100" s="75">
        <f t="shared" si="14"/>
        <v>4254.0908800000007</v>
      </c>
      <c r="G100" s="75"/>
      <c r="H100" s="75">
        <v>1037.22</v>
      </c>
      <c r="I100" s="75">
        <f t="shared" si="15"/>
        <v>5291.3108800000009</v>
      </c>
    </row>
    <row r="101" spans="1:9" ht="27.95" customHeight="1" x14ac:dyDescent="0.25">
      <c r="A101" s="30">
        <f t="shared" si="17"/>
        <v>76</v>
      </c>
      <c r="B101" s="36" t="s">
        <v>187</v>
      </c>
      <c r="C101" s="81">
        <f t="shared" si="16"/>
        <v>279.87440000000004</v>
      </c>
      <c r="D101" s="79">
        <v>15.2</v>
      </c>
      <c r="E101" s="79">
        <v>15.2</v>
      </c>
      <c r="F101" s="75">
        <f t="shared" si="14"/>
        <v>4254.0908800000007</v>
      </c>
      <c r="G101" s="75"/>
      <c r="H101" s="75">
        <v>691.48</v>
      </c>
      <c r="I101" s="75">
        <f t="shared" si="15"/>
        <v>4945.5708800000011</v>
      </c>
    </row>
    <row r="102" spans="1:9" ht="27.95" customHeight="1" x14ac:dyDescent="0.25">
      <c r="A102" s="30">
        <f t="shared" si="17"/>
        <v>77</v>
      </c>
      <c r="B102" s="36" t="s">
        <v>189</v>
      </c>
      <c r="C102" s="81">
        <f t="shared" si="16"/>
        <v>279.87440000000004</v>
      </c>
      <c r="D102" s="79">
        <v>15.2</v>
      </c>
      <c r="E102" s="79">
        <v>15.2</v>
      </c>
      <c r="F102" s="75">
        <f t="shared" si="14"/>
        <v>4254.0908800000007</v>
      </c>
      <c r="G102" s="75"/>
      <c r="H102" s="75">
        <v>1037.22</v>
      </c>
      <c r="I102" s="75">
        <f t="shared" si="15"/>
        <v>5291.3108800000009</v>
      </c>
    </row>
    <row r="103" spans="1:9" ht="27.95" customHeight="1" x14ac:dyDescent="0.25">
      <c r="A103" s="30">
        <f t="shared" si="17"/>
        <v>78</v>
      </c>
      <c r="B103" s="36" t="s">
        <v>191</v>
      </c>
      <c r="C103" s="81">
        <f t="shared" si="16"/>
        <v>279.87440000000004</v>
      </c>
      <c r="D103" s="79">
        <v>15.2</v>
      </c>
      <c r="E103" s="79">
        <v>15.2</v>
      </c>
      <c r="F103" s="75">
        <f t="shared" si="14"/>
        <v>4254.0908800000007</v>
      </c>
      <c r="G103" s="75"/>
      <c r="H103" s="75">
        <v>864.35</v>
      </c>
      <c r="I103" s="75">
        <f t="shared" si="15"/>
        <v>5118.440880000001</v>
      </c>
    </row>
    <row r="104" spans="1:9" ht="27.95" customHeight="1" x14ac:dyDescent="0.25">
      <c r="A104" s="30">
        <f t="shared" si="17"/>
        <v>79</v>
      </c>
      <c r="B104" s="36" t="s">
        <v>193</v>
      </c>
      <c r="C104" s="81">
        <f>253</f>
        <v>253</v>
      </c>
      <c r="D104" s="79">
        <v>15.2</v>
      </c>
      <c r="E104" s="79">
        <v>15.2</v>
      </c>
      <c r="F104" s="75">
        <f t="shared" si="14"/>
        <v>3845.6</v>
      </c>
      <c r="G104" s="75"/>
      <c r="H104" s="75">
        <v>1037.22</v>
      </c>
      <c r="I104" s="75">
        <f t="shared" si="15"/>
        <v>4882.82</v>
      </c>
    </row>
    <row r="105" spans="1:9" ht="27.95" customHeight="1" x14ac:dyDescent="0.25">
      <c r="A105" s="30">
        <f t="shared" si="17"/>
        <v>80</v>
      </c>
      <c r="B105" s="36" t="s">
        <v>195</v>
      </c>
      <c r="C105" s="81">
        <f>137.01*1.04</f>
        <v>142.49039999999999</v>
      </c>
      <c r="D105" s="79">
        <v>15.2</v>
      </c>
      <c r="E105" s="79">
        <v>15.2</v>
      </c>
      <c r="F105" s="75">
        <f t="shared" si="14"/>
        <v>2165.8540799999996</v>
      </c>
      <c r="G105" s="75"/>
      <c r="H105" s="75">
        <v>1037.22</v>
      </c>
      <c r="I105" s="75">
        <f t="shared" si="15"/>
        <v>3203.0740799999994</v>
      </c>
    </row>
    <row r="106" spans="1:9" ht="27.95" customHeight="1" x14ac:dyDescent="0.25">
      <c r="A106" s="30">
        <f t="shared" si="17"/>
        <v>81</v>
      </c>
      <c r="B106" s="36" t="s">
        <v>197</v>
      </c>
      <c r="C106" s="81">
        <v>253</v>
      </c>
      <c r="D106" s="79">
        <v>15.2</v>
      </c>
      <c r="E106" s="79">
        <v>15.2</v>
      </c>
      <c r="F106" s="75">
        <f t="shared" si="14"/>
        <v>3845.6</v>
      </c>
      <c r="G106" s="75"/>
      <c r="H106" s="75">
        <v>1037.22</v>
      </c>
      <c r="I106" s="75">
        <f t="shared" si="15"/>
        <v>4882.82</v>
      </c>
    </row>
    <row r="107" spans="1:9" ht="27.95" customHeight="1" x14ac:dyDescent="0.25">
      <c r="A107" s="30">
        <f t="shared" si="17"/>
        <v>82</v>
      </c>
      <c r="B107" s="36" t="s">
        <v>199</v>
      </c>
      <c r="C107" s="81">
        <v>253</v>
      </c>
      <c r="D107" s="79">
        <v>15.2</v>
      </c>
      <c r="E107" s="79">
        <v>15.2</v>
      </c>
      <c r="F107" s="75">
        <f t="shared" si="14"/>
        <v>3845.6</v>
      </c>
      <c r="G107" s="75"/>
      <c r="H107" s="75">
        <v>864.35</v>
      </c>
      <c r="I107" s="75">
        <f t="shared" si="15"/>
        <v>4709.95</v>
      </c>
    </row>
    <row r="108" spans="1:9" ht="27.95" customHeight="1" x14ac:dyDescent="0.25">
      <c r="A108" s="30">
        <f t="shared" si="17"/>
        <v>83</v>
      </c>
      <c r="B108" s="36" t="s">
        <v>201</v>
      </c>
      <c r="C108" s="81">
        <v>253</v>
      </c>
      <c r="D108" s="79">
        <v>15.2</v>
      </c>
      <c r="E108" s="79">
        <v>15.2</v>
      </c>
      <c r="F108" s="75">
        <f t="shared" si="14"/>
        <v>3845.6</v>
      </c>
      <c r="G108" s="75"/>
      <c r="H108" s="75">
        <v>691.48</v>
      </c>
      <c r="I108" s="75">
        <f t="shared" si="15"/>
        <v>4537.08</v>
      </c>
    </row>
    <row r="109" spans="1:9" ht="27.95" customHeight="1" x14ac:dyDescent="0.25">
      <c r="A109" s="30">
        <f t="shared" si="17"/>
        <v>84</v>
      </c>
      <c r="B109" s="36" t="s">
        <v>203</v>
      </c>
      <c r="C109" s="81">
        <f>243.27*1.04</f>
        <v>253.00080000000003</v>
      </c>
      <c r="D109" s="79">
        <v>15.2</v>
      </c>
      <c r="E109" s="79">
        <v>15.2</v>
      </c>
      <c r="F109" s="75">
        <f t="shared" si="14"/>
        <v>3845.6121600000001</v>
      </c>
      <c r="G109" s="75"/>
      <c r="H109" s="75">
        <v>864.35</v>
      </c>
      <c r="I109" s="75">
        <f t="shared" si="15"/>
        <v>4709.96216</v>
      </c>
    </row>
    <row r="110" spans="1:9" ht="27.95" customHeight="1" x14ac:dyDescent="0.25">
      <c r="A110" s="30">
        <f t="shared" si="17"/>
        <v>85</v>
      </c>
      <c r="B110" s="36" t="s">
        <v>205</v>
      </c>
      <c r="C110" s="81">
        <v>253</v>
      </c>
      <c r="D110" s="79">
        <v>15.2</v>
      </c>
      <c r="E110" s="79">
        <v>15.2</v>
      </c>
      <c r="F110" s="75">
        <f t="shared" si="14"/>
        <v>3845.6</v>
      </c>
      <c r="G110" s="75"/>
      <c r="H110" s="75">
        <v>864.35</v>
      </c>
      <c r="I110" s="75">
        <f t="shared" si="15"/>
        <v>4709.95</v>
      </c>
    </row>
    <row r="111" spans="1:9" ht="27.95" customHeight="1" x14ac:dyDescent="0.25">
      <c r="A111" s="30">
        <f t="shared" si="17"/>
        <v>86</v>
      </c>
      <c r="B111" s="36" t="s">
        <v>207</v>
      </c>
      <c r="C111" s="81">
        <v>253</v>
      </c>
      <c r="D111" s="79">
        <v>15.2</v>
      </c>
      <c r="E111" s="79">
        <v>15.2</v>
      </c>
      <c r="F111" s="75">
        <f t="shared" si="14"/>
        <v>3845.6</v>
      </c>
      <c r="G111" s="75"/>
      <c r="H111" s="75"/>
      <c r="I111" s="75">
        <f t="shared" si="15"/>
        <v>3845.6</v>
      </c>
    </row>
    <row r="112" spans="1:9" ht="27.95" customHeight="1" x14ac:dyDescent="0.25">
      <c r="A112" s="30">
        <f t="shared" si="17"/>
        <v>87</v>
      </c>
      <c r="B112" s="43" t="s">
        <v>209</v>
      </c>
      <c r="C112" s="81">
        <f>338.66*1.04</f>
        <v>352.20640000000003</v>
      </c>
      <c r="D112" s="79">
        <v>15.2</v>
      </c>
      <c r="E112" s="79">
        <v>15.2</v>
      </c>
      <c r="F112" s="75">
        <f t="shared" si="14"/>
        <v>5353.5372800000005</v>
      </c>
      <c r="G112" s="75"/>
      <c r="H112" s="75"/>
      <c r="I112" s="75">
        <f t="shared" si="15"/>
        <v>5353.5372800000005</v>
      </c>
    </row>
    <row r="113" spans="1:9" ht="27.95" customHeight="1" x14ac:dyDescent="0.25">
      <c r="A113" s="30">
        <f t="shared" si="17"/>
        <v>88</v>
      </c>
      <c r="B113" s="36" t="s">
        <v>211</v>
      </c>
      <c r="C113" s="81">
        <f>244.79*1.04</f>
        <v>254.58160000000001</v>
      </c>
      <c r="D113" s="79">
        <v>15.2</v>
      </c>
      <c r="E113" s="79">
        <v>15.2</v>
      </c>
      <c r="F113" s="75">
        <f t="shared" si="14"/>
        <v>3869.64032</v>
      </c>
      <c r="G113" s="75"/>
      <c r="H113" s="75">
        <v>691.48</v>
      </c>
      <c r="I113" s="75">
        <f t="shared" si="15"/>
        <v>4561.12032</v>
      </c>
    </row>
    <row r="114" spans="1:9" ht="27.95" customHeight="1" x14ac:dyDescent="0.25">
      <c r="A114" s="30">
        <f>A113+1</f>
        <v>89</v>
      </c>
      <c r="B114" s="36" t="s">
        <v>213</v>
      </c>
      <c r="C114" s="81">
        <f>244.79*1.04</f>
        <v>254.58160000000001</v>
      </c>
      <c r="D114" s="79">
        <v>15.2</v>
      </c>
      <c r="E114" s="79">
        <v>15.2</v>
      </c>
      <c r="F114" s="75">
        <f t="shared" si="14"/>
        <v>3869.64032</v>
      </c>
      <c r="G114" s="75">
        <v>100</v>
      </c>
      <c r="H114" s="75">
        <v>691.48</v>
      </c>
      <c r="I114" s="75">
        <f t="shared" si="15"/>
        <v>4661.12032</v>
      </c>
    </row>
    <row r="115" spans="1:9" ht="27.95" customHeight="1" x14ac:dyDescent="0.25">
      <c r="A115" s="30">
        <f>A114+1</f>
        <v>90</v>
      </c>
      <c r="B115" s="43" t="s">
        <v>215</v>
      </c>
      <c r="C115" s="81">
        <f>244.79*1.04</f>
        <v>254.58160000000001</v>
      </c>
      <c r="D115" s="79">
        <v>15.2</v>
      </c>
      <c r="E115" s="79">
        <v>15.2</v>
      </c>
      <c r="F115" s="75">
        <f t="shared" si="14"/>
        <v>3869.64032</v>
      </c>
      <c r="G115" s="75">
        <v>100</v>
      </c>
      <c r="H115" s="75"/>
      <c r="I115" s="75">
        <f t="shared" si="15"/>
        <v>3969.64032</v>
      </c>
    </row>
    <row r="116" spans="1:9" ht="27.95" customHeight="1" x14ac:dyDescent="0.25">
      <c r="A116" s="30"/>
      <c r="B116" s="99" t="s">
        <v>216</v>
      </c>
      <c r="C116" s="81"/>
      <c r="D116" s="79"/>
      <c r="E116" s="79"/>
      <c r="F116" s="75"/>
      <c r="G116" s="75"/>
      <c r="H116" s="75"/>
      <c r="I116" s="75"/>
    </row>
    <row r="117" spans="1:9" ht="21.75" customHeight="1" x14ac:dyDescent="0.3">
      <c r="A117" s="3">
        <f>A115+1</f>
        <v>91</v>
      </c>
      <c r="B117" s="82" t="s">
        <v>218</v>
      </c>
      <c r="C117" s="81">
        <v>410</v>
      </c>
      <c r="D117" s="79">
        <v>15.2</v>
      </c>
      <c r="E117" s="79">
        <v>15.2</v>
      </c>
      <c r="F117" s="75">
        <f t="shared" ref="F117:F139" si="18">C117*E117</f>
        <v>6232</v>
      </c>
      <c r="G117" s="75"/>
      <c r="H117" s="75"/>
      <c r="I117" s="75">
        <f t="shared" ref="I117:I139" si="19">F117+G117+H117</f>
        <v>6232</v>
      </c>
    </row>
    <row r="118" spans="1:9" ht="27.95" customHeight="1" x14ac:dyDescent="0.25">
      <c r="A118" s="30">
        <f>A117+1</f>
        <v>92</v>
      </c>
      <c r="B118" s="36" t="s">
        <v>220</v>
      </c>
      <c r="C118" s="81">
        <f>400.07*1.04</f>
        <v>416.07280000000003</v>
      </c>
      <c r="D118" s="79">
        <v>15.2</v>
      </c>
      <c r="E118" s="79">
        <v>15.2</v>
      </c>
      <c r="F118" s="75">
        <f t="shared" si="18"/>
        <v>6324.30656</v>
      </c>
      <c r="G118" s="75"/>
      <c r="H118" s="75">
        <v>864.35</v>
      </c>
      <c r="I118" s="75">
        <f t="shared" si="19"/>
        <v>7188.6565600000004</v>
      </c>
    </row>
    <row r="119" spans="1:9" ht="27.95" customHeight="1" x14ac:dyDescent="0.25">
      <c r="A119" s="30">
        <f t="shared" si="17"/>
        <v>93</v>
      </c>
      <c r="B119" s="36" t="s">
        <v>222</v>
      </c>
      <c r="C119" s="81">
        <v>300</v>
      </c>
      <c r="D119" s="79">
        <v>15.2</v>
      </c>
      <c r="E119" s="79">
        <v>15.2</v>
      </c>
      <c r="F119" s="75">
        <f t="shared" si="18"/>
        <v>4560</v>
      </c>
      <c r="G119" s="75"/>
      <c r="H119" s="75">
        <v>1037.22</v>
      </c>
      <c r="I119" s="75">
        <f t="shared" si="19"/>
        <v>5597.22</v>
      </c>
    </row>
    <row r="120" spans="1:9" ht="27.95" customHeight="1" x14ac:dyDescent="0.25">
      <c r="A120" s="30">
        <f t="shared" si="17"/>
        <v>94</v>
      </c>
      <c r="B120" s="36" t="s">
        <v>224</v>
      </c>
      <c r="C120" s="81">
        <f>317.58*1.04</f>
        <v>330.28320000000002</v>
      </c>
      <c r="D120" s="79">
        <v>15.2</v>
      </c>
      <c r="E120" s="79">
        <v>15.2</v>
      </c>
      <c r="F120" s="75">
        <f t="shared" si="18"/>
        <v>5020.3046400000003</v>
      </c>
      <c r="G120" s="75"/>
      <c r="H120" s="75">
        <v>864.35</v>
      </c>
      <c r="I120" s="75">
        <f t="shared" si="19"/>
        <v>5884.6546400000007</v>
      </c>
    </row>
    <row r="121" spans="1:9" ht="27.95" customHeight="1" x14ac:dyDescent="0.25">
      <c r="A121" s="30">
        <f t="shared" si="17"/>
        <v>95</v>
      </c>
      <c r="B121" s="36" t="s">
        <v>226</v>
      </c>
      <c r="C121" s="81">
        <v>300</v>
      </c>
      <c r="D121" s="79">
        <v>15.2</v>
      </c>
      <c r="E121" s="79">
        <v>15.2</v>
      </c>
      <c r="F121" s="75">
        <f t="shared" si="18"/>
        <v>4560</v>
      </c>
      <c r="G121" s="75"/>
      <c r="H121" s="75">
        <v>691.48</v>
      </c>
      <c r="I121" s="75">
        <f t="shared" si="19"/>
        <v>5251.48</v>
      </c>
    </row>
    <row r="122" spans="1:9" ht="27.95" customHeight="1" x14ac:dyDescent="0.25">
      <c r="A122" s="30">
        <f t="shared" si="17"/>
        <v>96</v>
      </c>
      <c r="B122" s="36" t="s">
        <v>228</v>
      </c>
      <c r="C122" s="81">
        <v>300</v>
      </c>
      <c r="D122" s="79">
        <v>15.2</v>
      </c>
      <c r="E122" s="79">
        <v>15.2</v>
      </c>
      <c r="F122" s="75">
        <f t="shared" si="18"/>
        <v>4560</v>
      </c>
      <c r="G122" s="75"/>
      <c r="H122" s="75">
        <v>1037.22</v>
      </c>
      <c r="I122" s="75">
        <f t="shared" si="19"/>
        <v>5597.22</v>
      </c>
    </row>
    <row r="123" spans="1:9" ht="27.95" customHeight="1" x14ac:dyDescent="0.25">
      <c r="A123" s="30">
        <f t="shared" si="17"/>
        <v>97</v>
      </c>
      <c r="B123" s="36" t="s">
        <v>230</v>
      </c>
      <c r="C123" s="81">
        <v>300</v>
      </c>
      <c r="D123" s="79">
        <v>15.2</v>
      </c>
      <c r="E123" s="79">
        <v>15.2</v>
      </c>
      <c r="F123" s="75">
        <f t="shared" si="18"/>
        <v>4560</v>
      </c>
      <c r="G123" s="75"/>
      <c r="H123" s="75">
        <v>691.48</v>
      </c>
      <c r="I123" s="75">
        <f t="shared" si="19"/>
        <v>5251.48</v>
      </c>
    </row>
    <row r="124" spans="1:9" ht="27.95" customHeight="1" x14ac:dyDescent="0.25">
      <c r="A124" s="30">
        <f t="shared" si="17"/>
        <v>98</v>
      </c>
      <c r="B124" s="36" t="s">
        <v>232</v>
      </c>
      <c r="C124" s="81">
        <v>300</v>
      </c>
      <c r="D124" s="79">
        <v>15.2</v>
      </c>
      <c r="E124" s="79">
        <v>15.2</v>
      </c>
      <c r="F124" s="75">
        <f t="shared" si="18"/>
        <v>4560</v>
      </c>
      <c r="G124" s="75"/>
      <c r="H124" s="75">
        <v>864.35</v>
      </c>
      <c r="I124" s="75">
        <f t="shared" si="19"/>
        <v>5424.35</v>
      </c>
    </row>
    <row r="125" spans="1:9" ht="27.95" customHeight="1" x14ac:dyDescent="0.25">
      <c r="A125" s="30">
        <f t="shared" si="17"/>
        <v>99</v>
      </c>
      <c r="B125" s="36" t="s">
        <v>234</v>
      </c>
      <c r="C125" s="81">
        <v>300</v>
      </c>
      <c r="D125" s="30">
        <v>15.2</v>
      </c>
      <c r="E125" s="79">
        <v>15.2</v>
      </c>
      <c r="F125" s="75">
        <f t="shared" si="18"/>
        <v>4560</v>
      </c>
      <c r="G125" s="75"/>
      <c r="H125" s="75">
        <v>518.61</v>
      </c>
      <c r="I125" s="75">
        <f t="shared" si="19"/>
        <v>5078.6099999999997</v>
      </c>
    </row>
    <row r="126" spans="1:9" ht="27.95" customHeight="1" x14ac:dyDescent="0.25">
      <c r="A126" s="30">
        <f t="shared" si="17"/>
        <v>100</v>
      </c>
      <c r="B126" s="36" t="s">
        <v>236</v>
      </c>
      <c r="C126" s="81">
        <v>300</v>
      </c>
      <c r="D126" s="79">
        <v>15.2</v>
      </c>
      <c r="E126" s="79">
        <v>15.2</v>
      </c>
      <c r="F126" s="75">
        <f t="shared" si="18"/>
        <v>4560</v>
      </c>
      <c r="G126" s="75"/>
      <c r="H126" s="75">
        <v>518.61</v>
      </c>
      <c r="I126" s="75">
        <f t="shared" si="19"/>
        <v>5078.6099999999997</v>
      </c>
    </row>
    <row r="127" spans="1:9" ht="27.95" customHeight="1" x14ac:dyDescent="0.25">
      <c r="A127" s="30">
        <f t="shared" si="17"/>
        <v>101</v>
      </c>
      <c r="B127" s="36" t="s">
        <v>238</v>
      </c>
      <c r="C127" s="81">
        <v>280</v>
      </c>
      <c r="D127" s="79">
        <v>15.2</v>
      </c>
      <c r="E127" s="79">
        <v>15.2</v>
      </c>
      <c r="F127" s="75">
        <f t="shared" si="18"/>
        <v>4256</v>
      </c>
      <c r="G127" s="75"/>
      <c r="H127" s="75">
        <v>1037.22</v>
      </c>
      <c r="I127" s="75">
        <f t="shared" si="19"/>
        <v>5293.22</v>
      </c>
    </row>
    <row r="128" spans="1:9" ht="27.95" customHeight="1" x14ac:dyDescent="0.25">
      <c r="A128" s="30">
        <f t="shared" si="17"/>
        <v>102</v>
      </c>
      <c r="B128" s="36" t="s">
        <v>240</v>
      </c>
      <c r="C128" s="81">
        <v>280</v>
      </c>
      <c r="D128" s="79">
        <v>15.2</v>
      </c>
      <c r="E128" s="79">
        <v>15.2</v>
      </c>
      <c r="F128" s="75">
        <f t="shared" si="18"/>
        <v>4256</v>
      </c>
      <c r="G128" s="75"/>
      <c r="H128" s="75">
        <v>864.35</v>
      </c>
      <c r="I128" s="75">
        <f t="shared" si="19"/>
        <v>5120.3500000000004</v>
      </c>
    </row>
    <row r="129" spans="1:9" ht="27.95" customHeight="1" x14ac:dyDescent="0.25">
      <c r="A129" s="30">
        <f t="shared" si="17"/>
        <v>103</v>
      </c>
      <c r="B129" s="36" t="s">
        <v>242</v>
      </c>
      <c r="C129" s="81">
        <f>280</f>
        <v>280</v>
      </c>
      <c r="D129" s="79">
        <v>15.2</v>
      </c>
      <c r="E129" s="79">
        <v>15.2</v>
      </c>
      <c r="F129" s="75">
        <f t="shared" si="18"/>
        <v>4256</v>
      </c>
      <c r="G129" s="75"/>
      <c r="H129" s="75">
        <v>1037.22</v>
      </c>
      <c r="I129" s="75">
        <f t="shared" si="19"/>
        <v>5293.22</v>
      </c>
    </row>
    <row r="130" spans="1:9" ht="27.95" customHeight="1" x14ac:dyDescent="0.25">
      <c r="A130" s="30">
        <f t="shared" si="17"/>
        <v>104</v>
      </c>
      <c r="B130" s="36" t="s">
        <v>244</v>
      </c>
      <c r="C130" s="81">
        <v>280</v>
      </c>
      <c r="D130" s="79">
        <v>15.2</v>
      </c>
      <c r="E130" s="79">
        <v>15.2</v>
      </c>
      <c r="F130" s="75">
        <f t="shared" si="18"/>
        <v>4256</v>
      </c>
      <c r="G130" s="75"/>
      <c r="H130" s="75">
        <v>1037.22</v>
      </c>
      <c r="I130" s="75">
        <f t="shared" si="19"/>
        <v>5293.22</v>
      </c>
    </row>
    <row r="131" spans="1:9" ht="27.95" customHeight="1" x14ac:dyDescent="0.25">
      <c r="A131" s="30">
        <f t="shared" si="17"/>
        <v>105</v>
      </c>
      <c r="B131" s="36" t="s">
        <v>246</v>
      </c>
      <c r="C131" s="81">
        <f>280</f>
        <v>280</v>
      </c>
      <c r="D131" s="79">
        <v>15.2</v>
      </c>
      <c r="E131" s="79">
        <v>15.2</v>
      </c>
      <c r="F131" s="75">
        <f t="shared" si="18"/>
        <v>4256</v>
      </c>
      <c r="G131" s="75"/>
      <c r="H131" s="75">
        <v>518.61</v>
      </c>
      <c r="I131" s="75">
        <f t="shared" si="19"/>
        <v>4774.6099999999997</v>
      </c>
    </row>
    <row r="132" spans="1:9" ht="27.95" customHeight="1" x14ac:dyDescent="0.25">
      <c r="A132" s="30">
        <f t="shared" si="17"/>
        <v>106</v>
      </c>
      <c r="B132" s="36" t="s">
        <v>248</v>
      </c>
      <c r="C132" s="81">
        <v>280</v>
      </c>
      <c r="D132" s="30">
        <v>15.2</v>
      </c>
      <c r="E132" s="79">
        <v>15.2</v>
      </c>
      <c r="F132" s="75">
        <f t="shared" si="18"/>
        <v>4256</v>
      </c>
      <c r="G132" s="75"/>
      <c r="H132" s="75">
        <v>518.61</v>
      </c>
      <c r="I132" s="75">
        <f t="shared" si="19"/>
        <v>4774.6099999999997</v>
      </c>
    </row>
    <row r="133" spans="1:9" ht="27.95" customHeight="1" x14ac:dyDescent="0.25">
      <c r="A133" s="30">
        <f t="shared" si="17"/>
        <v>107</v>
      </c>
      <c r="B133" s="36" t="s">
        <v>250</v>
      </c>
      <c r="C133" s="81">
        <f>245.93*1.04</f>
        <v>255.7672</v>
      </c>
      <c r="D133" s="79">
        <v>15.2</v>
      </c>
      <c r="E133" s="79">
        <v>15.2</v>
      </c>
      <c r="F133" s="75">
        <f t="shared" si="18"/>
        <v>3887.6614399999999</v>
      </c>
      <c r="G133" s="75"/>
      <c r="H133" s="75">
        <v>691.48</v>
      </c>
      <c r="I133" s="75">
        <f t="shared" si="19"/>
        <v>4579.1414399999994</v>
      </c>
    </row>
    <row r="134" spans="1:9" ht="27.95" customHeight="1" x14ac:dyDescent="0.25">
      <c r="A134" s="30">
        <f t="shared" si="17"/>
        <v>108</v>
      </c>
      <c r="B134" s="36" t="s">
        <v>252</v>
      </c>
      <c r="C134" s="81">
        <v>280</v>
      </c>
      <c r="D134" s="79">
        <v>15.2</v>
      </c>
      <c r="E134" s="79">
        <v>15.2</v>
      </c>
      <c r="F134" s="75">
        <f t="shared" si="18"/>
        <v>4256</v>
      </c>
      <c r="G134" s="75"/>
      <c r="H134" s="75"/>
      <c r="I134" s="75">
        <f t="shared" si="19"/>
        <v>4256</v>
      </c>
    </row>
    <row r="135" spans="1:9" ht="27.95" customHeight="1" x14ac:dyDescent="0.25">
      <c r="A135" s="30">
        <f t="shared" si="17"/>
        <v>109</v>
      </c>
      <c r="B135" s="36" t="s">
        <v>254</v>
      </c>
      <c r="C135" s="81">
        <v>280</v>
      </c>
      <c r="D135" s="79">
        <v>15.2</v>
      </c>
      <c r="E135" s="79">
        <v>15.2</v>
      </c>
      <c r="F135" s="75">
        <f t="shared" si="18"/>
        <v>4256</v>
      </c>
      <c r="G135" s="75">
        <v>100</v>
      </c>
      <c r="H135" s="75">
        <v>1210.0899999999999</v>
      </c>
      <c r="I135" s="75">
        <f t="shared" si="19"/>
        <v>5566.09</v>
      </c>
    </row>
    <row r="136" spans="1:9" ht="27.95" customHeight="1" x14ac:dyDescent="0.25">
      <c r="A136" s="30">
        <f t="shared" si="17"/>
        <v>110</v>
      </c>
      <c r="B136" s="43" t="s">
        <v>256</v>
      </c>
      <c r="C136" s="81">
        <v>280</v>
      </c>
      <c r="D136" s="79">
        <v>15.2</v>
      </c>
      <c r="E136" s="79">
        <v>15.2</v>
      </c>
      <c r="F136" s="75">
        <f t="shared" si="18"/>
        <v>4256</v>
      </c>
      <c r="G136" s="75"/>
      <c r="H136" s="75">
        <v>1037.22</v>
      </c>
      <c r="I136" s="75">
        <f t="shared" si="19"/>
        <v>5293.22</v>
      </c>
    </row>
    <row r="137" spans="1:9" ht="27.95" customHeight="1" x14ac:dyDescent="0.25">
      <c r="A137" s="30">
        <f t="shared" si="17"/>
        <v>111</v>
      </c>
      <c r="B137" s="36" t="s">
        <v>259</v>
      </c>
      <c r="C137" s="81">
        <v>280</v>
      </c>
      <c r="D137" s="79">
        <v>15.2</v>
      </c>
      <c r="E137" s="79">
        <v>15.2</v>
      </c>
      <c r="F137" s="75">
        <f t="shared" si="18"/>
        <v>4256</v>
      </c>
      <c r="G137" s="75"/>
      <c r="H137" s="75">
        <v>518.61</v>
      </c>
      <c r="I137" s="75">
        <f t="shared" si="19"/>
        <v>4774.6099999999997</v>
      </c>
    </row>
    <row r="138" spans="1:9" ht="27.95" customHeight="1" x14ac:dyDescent="0.25">
      <c r="A138" s="30">
        <f t="shared" si="17"/>
        <v>112</v>
      </c>
      <c r="B138" s="36" t="s">
        <v>261</v>
      </c>
      <c r="C138" s="81">
        <v>280</v>
      </c>
      <c r="D138" s="79">
        <v>15.2</v>
      </c>
      <c r="E138" s="79">
        <v>15.2</v>
      </c>
      <c r="F138" s="75">
        <f t="shared" si="18"/>
        <v>4256</v>
      </c>
      <c r="G138" s="75"/>
      <c r="H138" s="75">
        <v>864.35</v>
      </c>
      <c r="I138" s="75">
        <f t="shared" si="19"/>
        <v>5120.3500000000004</v>
      </c>
    </row>
    <row r="139" spans="1:9" ht="27.95" customHeight="1" x14ac:dyDescent="0.25">
      <c r="A139" s="30">
        <f t="shared" si="17"/>
        <v>113</v>
      </c>
      <c r="B139" s="36" t="s">
        <v>320</v>
      </c>
      <c r="C139" s="81">
        <f>252*1.04</f>
        <v>262.08</v>
      </c>
      <c r="D139" s="79">
        <v>15.2</v>
      </c>
      <c r="E139" s="79">
        <v>15.2</v>
      </c>
      <c r="F139" s="75">
        <f t="shared" si="18"/>
        <v>3983.6159999999995</v>
      </c>
      <c r="G139" s="75"/>
      <c r="H139" s="75"/>
      <c r="I139" s="75">
        <f t="shared" si="19"/>
        <v>3983.6159999999995</v>
      </c>
    </row>
    <row r="140" spans="1:9" ht="27.95" customHeight="1" x14ac:dyDescent="0.25">
      <c r="A140" s="30"/>
      <c r="B140" s="101" t="s">
        <v>262</v>
      </c>
      <c r="C140" s="81"/>
      <c r="D140" s="79"/>
      <c r="E140" s="79"/>
      <c r="F140" s="75"/>
      <c r="G140" s="75"/>
      <c r="H140" s="75"/>
      <c r="I140" s="75"/>
    </row>
    <row r="141" spans="1:9" ht="27" customHeight="1" x14ac:dyDescent="0.25">
      <c r="A141" s="30">
        <f>A139+1</f>
        <v>114</v>
      </c>
      <c r="B141" s="36" t="s">
        <v>264</v>
      </c>
      <c r="C141" s="81">
        <v>410</v>
      </c>
      <c r="D141" s="79">
        <v>15.2</v>
      </c>
      <c r="E141" s="79">
        <v>15.2</v>
      </c>
      <c r="F141" s="75">
        <f t="shared" ref="F141:F151" si="20">C141*E141</f>
        <v>6232</v>
      </c>
      <c r="G141" s="75"/>
      <c r="H141" s="75">
        <v>691.84</v>
      </c>
      <c r="I141" s="75">
        <f t="shared" ref="I141:I151" si="21">F141+G141+H141</f>
        <v>6923.84</v>
      </c>
    </row>
    <row r="142" spans="1:9" ht="27.95" customHeight="1" x14ac:dyDescent="0.25">
      <c r="A142" s="30">
        <f t="shared" si="17"/>
        <v>115</v>
      </c>
      <c r="B142" s="36" t="s">
        <v>266</v>
      </c>
      <c r="C142" s="81">
        <f>317.58*1.04</f>
        <v>330.28320000000002</v>
      </c>
      <c r="D142" s="79">
        <v>15.2</v>
      </c>
      <c r="E142" s="79">
        <v>15.2</v>
      </c>
      <c r="F142" s="75">
        <f t="shared" si="20"/>
        <v>5020.3046400000003</v>
      </c>
      <c r="G142" s="75"/>
      <c r="H142" s="75">
        <v>864.35</v>
      </c>
      <c r="I142" s="75">
        <f t="shared" si="21"/>
        <v>5884.6546400000007</v>
      </c>
    </row>
    <row r="143" spans="1:9" ht="27.95" customHeight="1" x14ac:dyDescent="0.25">
      <c r="A143" s="30">
        <f t="shared" si="17"/>
        <v>116</v>
      </c>
      <c r="B143" s="43" t="s">
        <v>257</v>
      </c>
      <c r="C143" s="81">
        <f>251.87*1.04</f>
        <v>261.94479999999999</v>
      </c>
      <c r="D143" s="79">
        <v>15.2</v>
      </c>
      <c r="E143" s="79">
        <v>15.2</v>
      </c>
      <c r="F143" s="75">
        <f t="shared" si="20"/>
        <v>3981.5609599999998</v>
      </c>
      <c r="G143" s="75"/>
      <c r="H143" s="75"/>
      <c r="I143" s="75">
        <f t="shared" si="21"/>
        <v>3981.5609599999998</v>
      </c>
    </row>
    <row r="144" spans="1:9" ht="27.95" customHeight="1" x14ac:dyDescent="0.25">
      <c r="A144" s="30">
        <f t="shared" si="17"/>
        <v>117</v>
      </c>
      <c r="B144" s="36" t="s">
        <v>268</v>
      </c>
      <c r="C144" s="81">
        <f>335.13*1.04</f>
        <v>348.53520000000003</v>
      </c>
      <c r="D144" s="79">
        <v>15.2</v>
      </c>
      <c r="E144" s="79">
        <v>15.2</v>
      </c>
      <c r="F144" s="75">
        <f t="shared" si="20"/>
        <v>5297.7350400000005</v>
      </c>
      <c r="G144" s="75"/>
      <c r="H144" s="75">
        <v>1037.22</v>
      </c>
      <c r="I144" s="75">
        <f t="shared" si="21"/>
        <v>6334.9550400000007</v>
      </c>
    </row>
    <row r="145" spans="1:11" ht="27.95" customHeight="1" x14ac:dyDescent="0.25">
      <c r="A145" s="30">
        <f t="shared" si="17"/>
        <v>118</v>
      </c>
      <c r="B145" s="36" t="s">
        <v>270</v>
      </c>
      <c r="C145" s="81">
        <f>335.13*1.04</f>
        <v>348.53520000000003</v>
      </c>
      <c r="D145" s="79">
        <v>15.2</v>
      </c>
      <c r="E145" s="79">
        <v>15.2</v>
      </c>
      <c r="F145" s="75">
        <f t="shared" si="20"/>
        <v>5297.7350400000005</v>
      </c>
      <c r="G145" s="75"/>
      <c r="H145" s="75">
        <v>518.61</v>
      </c>
      <c r="I145" s="75">
        <f t="shared" si="21"/>
        <v>5816.3450400000002</v>
      </c>
    </row>
    <row r="146" spans="1:11" ht="27.95" customHeight="1" x14ac:dyDescent="0.25">
      <c r="A146" s="30">
        <f t="shared" si="17"/>
        <v>119</v>
      </c>
      <c r="B146" s="43" t="s">
        <v>272</v>
      </c>
      <c r="C146" s="81">
        <f>335.13*1.04</f>
        <v>348.53520000000003</v>
      </c>
      <c r="D146" s="67">
        <v>15.2</v>
      </c>
      <c r="E146" s="79">
        <v>15.2</v>
      </c>
      <c r="F146" s="75">
        <f t="shared" si="20"/>
        <v>5297.7350400000005</v>
      </c>
      <c r="G146" s="75"/>
      <c r="H146" s="75">
        <v>518.61</v>
      </c>
      <c r="I146" s="75">
        <f t="shared" si="21"/>
        <v>5816.3450400000002</v>
      </c>
    </row>
    <row r="147" spans="1:11" ht="27.95" customHeight="1" x14ac:dyDescent="0.25">
      <c r="A147" s="30">
        <f t="shared" si="17"/>
        <v>120</v>
      </c>
      <c r="B147" s="43" t="s">
        <v>274</v>
      </c>
      <c r="C147" s="81">
        <f>301.93*1.04</f>
        <v>314.00720000000001</v>
      </c>
      <c r="D147" s="67">
        <v>15.2</v>
      </c>
      <c r="E147" s="79">
        <v>15.2</v>
      </c>
      <c r="F147" s="75">
        <f t="shared" si="20"/>
        <v>4772.9094400000004</v>
      </c>
      <c r="G147" s="75"/>
      <c r="H147" s="75"/>
      <c r="I147" s="75">
        <f t="shared" si="21"/>
        <v>4772.9094400000004</v>
      </c>
    </row>
    <row r="148" spans="1:11" ht="27.95" customHeight="1" x14ac:dyDescent="0.25">
      <c r="A148" s="30">
        <f t="shared" si="17"/>
        <v>121</v>
      </c>
      <c r="B148" s="36" t="s">
        <v>276</v>
      </c>
      <c r="C148" s="81">
        <f>261.98*1.04</f>
        <v>272.45920000000001</v>
      </c>
      <c r="D148" s="79">
        <v>15.2</v>
      </c>
      <c r="E148" s="79">
        <v>15.2</v>
      </c>
      <c r="F148" s="75">
        <f t="shared" si="20"/>
        <v>4141.3798399999996</v>
      </c>
      <c r="G148" s="75"/>
      <c r="H148" s="75">
        <v>1037.22</v>
      </c>
      <c r="I148" s="75">
        <f t="shared" si="21"/>
        <v>5178.5998399999999</v>
      </c>
    </row>
    <row r="149" spans="1:11" ht="27.95" customHeight="1" x14ac:dyDescent="0.25">
      <c r="A149" s="30">
        <f t="shared" si="17"/>
        <v>122</v>
      </c>
      <c r="B149" s="43" t="s">
        <v>278</v>
      </c>
      <c r="C149" s="81">
        <f>261.98*1.04</f>
        <v>272.45920000000001</v>
      </c>
      <c r="D149" s="79">
        <v>15.2</v>
      </c>
      <c r="E149" s="79">
        <v>15.2</v>
      </c>
      <c r="F149" s="75">
        <f t="shared" si="20"/>
        <v>4141.3798399999996</v>
      </c>
      <c r="G149" s="75">
        <v>500</v>
      </c>
      <c r="H149" s="66">
        <v>691.48</v>
      </c>
      <c r="I149" s="75">
        <f t="shared" si="21"/>
        <v>5332.8598399999992</v>
      </c>
    </row>
    <row r="150" spans="1:11" ht="27.95" customHeight="1" x14ac:dyDescent="0.25">
      <c r="A150" s="30">
        <f t="shared" si="17"/>
        <v>123</v>
      </c>
      <c r="B150" s="43" t="s">
        <v>322</v>
      </c>
      <c r="C150" s="81">
        <v>237.12</v>
      </c>
      <c r="D150" s="79">
        <v>15.2</v>
      </c>
      <c r="E150" s="79">
        <v>15.2</v>
      </c>
      <c r="F150" s="75">
        <f t="shared" si="20"/>
        <v>3604.2239999999997</v>
      </c>
      <c r="G150" s="75"/>
      <c r="H150" s="66"/>
      <c r="I150" s="75">
        <f t="shared" si="21"/>
        <v>3604.2239999999997</v>
      </c>
    </row>
    <row r="151" spans="1:11" ht="27.95" customHeight="1" x14ac:dyDescent="0.25">
      <c r="A151" s="30">
        <f t="shared" si="17"/>
        <v>124</v>
      </c>
      <c r="B151" s="43" t="s">
        <v>323</v>
      </c>
      <c r="C151" s="81">
        <v>314.08</v>
      </c>
      <c r="D151" s="79">
        <v>15.2</v>
      </c>
      <c r="E151" s="79">
        <v>15.2</v>
      </c>
      <c r="F151" s="75">
        <f t="shared" si="20"/>
        <v>4774.0159999999996</v>
      </c>
      <c r="G151" s="75"/>
      <c r="H151" s="66"/>
      <c r="I151" s="75">
        <f t="shared" si="21"/>
        <v>4774.0159999999996</v>
      </c>
    </row>
    <row r="152" spans="1:11" ht="27.95" customHeight="1" x14ac:dyDescent="0.25">
      <c r="A152" s="30"/>
      <c r="B152" s="99" t="s">
        <v>279</v>
      </c>
      <c r="C152" s="81"/>
      <c r="D152" s="79"/>
      <c r="E152" s="79"/>
      <c r="F152" s="75"/>
      <c r="G152" s="75"/>
      <c r="H152" s="75"/>
      <c r="I152" s="75"/>
    </row>
    <row r="153" spans="1:11" ht="27.95" customHeight="1" x14ac:dyDescent="0.25">
      <c r="A153" s="30">
        <f>A151+1</f>
        <v>125</v>
      </c>
      <c r="B153" s="48" t="s">
        <v>285</v>
      </c>
      <c r="C153" s="81">
        <f>400*1.04</f>
        <v>416</v>
      </c>
      <c r="D153" s="30">
        <v>15.2</v>
      </c>
      <c r="E153" s="79">
        <v>15.2</v>
      </c>
      <c r="F153" s="75">
        <f>C153*E153</f>
        <v>6323.2</v>
      </c>
      <c r="G153" s="75"/>
      <c r="H153" s="75"/>
      <c r="I153" s="75">
        <f>F153+G153+H153</f>
        <v>6323.2</v>
      </c>
    </row>
    <row r="154" spans="1:11" ht="27.95" customHeight="1" x14ac:dyDescent="0.25">
      <c r="A154" s="30">
        <v>126</v>
      </c>
      <c r="B154" s="36" t="s">
        <v>281</v>
      </c>
      <c r="C154" s="81">
        <v>410</v>
      </c>
      <c r="D154" s="79">
        <v>15.2</v>
      </c>
      <c r="E154" s="79">
        <v>15.2</v>
      </c>
      <c r="F154" s="75">
        <f>C154*E154</f>
        <v>6232</v>
      </c>
      <c r="G154" s="75"/>
      <c r="H154" s="75"/>
      <c r="I154" s="75">
        <f>F154+G154+H154</f>
        <v>6232</v>
      </c>
    </row>
    <row r="155" spans="1:11" ht="27.95" customHeight="1" x14ac:dyDescent="0.25">
      <c r="A155" s="30">
        <f>A154+1</f>
        <v>127</v>
      </c>
      <c r="B155" s="36" t="s">
        <v>64</v>
      </c>
      <c r="C155" s="81">
        <f>400*1.04</f>
        <v>416</v>
      </c>
      <c r="D155" s="79">
        <v>15.2</v>
      </c>
      <c r="E155" s="79">
        <v>15.2</v>
      </c>
      <c r="F155" s="75">
        <f>C155*E155</f>
        <v>6323.2</v>
      </c>
      <c r="G155" s="75"/>
      <c r="H155" s="75">
        <v>1037.22</v>
      </c>
      <c r="I155" s="75">
        <f>F155+G155+H155</f>
        <v>7360.42</v>
      </c>
      <c r="J155" s="46"/>
      <c r="K155" s="47"/>
    </row>
    <row r="156" spans="1:11" ht="27.95" customHeight="1" x14ac:dyDescent="0.25">
      <c r="A156" s="30">
        <f>A155+1</f>
        <v>128</v>
      </c>
      <c r="B156" s="36" t="s">
        <v>82</v>
      </c>
      <c r="C156" s="81">
        <f>400.07*1.04</f>
        <v>416.07280000000003</v>
      </c>
      <c r="D156" s="79">
        <v>15.2</v>
      </c>
      <c r="E156" s="79">
        <v>15.2</v>
      </c>
      <c r="F156" s="75">
        <f>C156*E156</f>
        <v>6324.30656</v>
      </c>
      <c r="G156" s="75"/>
      <c r="H156" s="83">
        <v>864.35</v>
      </c>
      <c r="I156" s="75">
        <f>F156+G156+H156</f>
        <v>7188.6565600000004</v>
      </c>
    </row>
    <row r="157" spans="1:11" ht="27.95" customHeight="1" x14ac:dyDescent="0.25">
      <c r="A157" s="30"/>
      <c r="B157" s="99" t="s">
        <v>286</v>
      </c>
      <c r="C157" s="81"/>
      <c r="D157" s="79"/>
      <c r="E157" s="79"/>
      <c r="F157" s="75"/>
      <c r="G157" s="75"/>
      <c r="H157" s="75"/>
      <c r="I157" s="75"/>
    </row>
    <row r="158" spans="1:11" ht="27.95" customHeight="1" x14ac:dyDescent="0.25">
      <c r="A158" s="30">
        <f>A156+1</f>
        <v>129</v>
      </c>
      <c r="B158" s="36" t="s">
        <v>288</v>
      </c>
      <c r="C158" s="81">
        <f>383.88*1.04</f>
        <v>399.23520000000002</v>
      </c>
      <c r="D158" s="79">
        <v>15.2</v>
      </c>
      <c r="E158" s="79">
        <v>15.2</v>
      </c>
      <c r="F158" s="75">
        <f>C158*E158</f>
        <v>6068.3750399999999</v>
      </c>
      <c r="G158" s="75"/>
      <c r="H158" s="75">
        <v>864.35</v>
      </c>
      <c r="I158" s="75">
        <f>F158+G158+H158</f>
        <v>6932.7250400000003</v>
      </c>
    </row>
    <row r="159" spans="1:11" ht="27.95" customHeight="1" x14ac:dyDescent="0.25">
      <c r="A159" s="30">
        <f>A158+1</f>
        <v>130</v>
      </c>
      <c r="B159" s="36" t="s">
        <v>290</v>
      </c>
      <c r="C159" s="81">
        <f>263.16*1.04</f>
        <v>273.68640000000005</v>
      </c>
      <c r="D159" s="79">
        <v>15.2</v>
      </c>
      <c r="E159" s="79">
        <v>15.2</v>
      </c>
      <c r="F159" s="75">
        <f>C159*E159</f>
        <v>4160.0332800000006</v>
      </c>
      <c r="G159" s="75"/>
      <c r="H159" s="75"/>
      <c r="I159" s="75">
        <f>F159+G159+H159</f>
        <v>4160.0332800000006</v>
      </c>
    </row>
    <row r="160" spans="1:11" ht="27.95" customHeight="1" x14ac:dyDescent="0.25">
      <c r="A160" s="30">
        <f>A159+1</f>
        <v>131</v>
      </c>
      <c r="B160" s="43" t="s">
        <v>292</v>
      </c>
      <c r="C160" s="81">
        <f>174.49*1.04</f>
        <v>181.46960000000001</v>
      </c>
      <c r="D160" s="79">
        <v>15.2</v>
      </c>
      <c r="E160" s="79">
        <v>15.2</v>
      </c>
      <c r="F160" s="75">
        <f>C160*E160</f>
        <v>2758.3379199999999</v>
      </c>
      <c r="G160" s="75"/>
      <c r="H160" s="75"/>
      <c r="I160" s="75">
        <f>F160+G160+H160</f>
        <v>2758.3379199999999</v>
      </c>
    </row>
    <row r="161" spans="1:20" ht="27.95" customHeight="1" x14ac:dyDescent="0.25">
      <c r="A161" s="30"/>
      <c r="B161" s="100" t="s">
        <v>293</v>
      </c>
      <c r="C161" s="81"/>
      <c r="D161" s="79"/>
      <c r="E161" s="79"/>
      <c r="F161" s="75"/>
      <c r="G161" s="75"/>
      <c r="H161" s="75"/>
      <c r="I161" s="75"/>
    </row>
    <row r="162" spans="1:20" ht="27.95" customHeight="1" x14ac:dyDescent="0.25">
      <c r="A162" s="30">
        <f>A160+1</f>
        <v>132</v>
      </c>
      <c r="B162" s="43" t="s">
        <v>295</v>
      </c>
      <c r="C162" s="81">
        <v>388</v>
      </c>
      <c r="D162" s="79">
        <v>15.2</v>
      </c>
      <c r="E162" s="79">
        <v>15.2</v>
      </c>
      <c r="F162" s="75">
        <f>C162*E162</f>
        <v>5897.5999999999995</v>
      </c>
      <c r="G162" s="75"/>
      <c r="H162" s="75"/>
      <c r="I162" s="75">
        <f>F162+G162+H162</f>
        <v>5897.5999999999995</v>
      </c>
    </row>
    <row r="163" spans="1:20" ht="27.95" customHeight="1" x14ac:dyDescent="0.25">
      <c r="A163" s="30"/>
      <c r="B163" s="100" t="s">
        <v>296</v>
      </c>
      <c r="C163" s="81"/>
      <c r="D163" s="79"/>
      <c r="E163" s="79"/>
      <c r="F163" s="75"/>
      <c r="G163" s="75"/>
      <c r="H163" s="75"/>
      <c r="I163" s="75"/>
    </row>
    <row r="164" spans="1:20" ht="27.95" customHeight="1" x14ac:dyDescent="0.25">
      <c r="A164" s="30">
        <f>A162+1</f>
        <v>133</v>
      </c>
      <c r="B164" s="43" t="s">
        <v>297</v>
      </c>
      <c r="C164" s="81">
        <v>388</v>
      </c>
      <c r="D164" s="79">
        <v>15.2</v>
      </c>
      <c r="E164" s="79">
        <v>15.2</v>
      </c>
      <c r="F164" s="75">
        <f>C164*E164</f>
        <v>5897.5999999999995</v>
      </c>
      <c r="G164" s="75"/>
      <c r="H164" s="75"/>
      <c r="I164" s="75">
        <f>F164+G164+H164</f>
        <v>5897.5999999999995</v>
      </c>
    </row>
    <row r="165" spans="1:20" ht="21.75" customHeight="1" x14ac:dyDescent="0.3">
      <c r="A165" s="65"/>
      <c r="B165" s="102" t="s">
        <v>313</v>
      </c>
      <c r="C165" s="81"/>
      <c r="D165" s="79"/>
      <c r="E165" s="79"/>
      <c r="F165" s="75"/>
      <c r="G165" s="75"/>
      <c r="H165" s="75"/>
      <c r="I165" s="75"/>
    </row>
    <row r="166" spans="1:20" ht="21.75" customHeight="1" x14ac:dyDescent="0.3">
      <c r="A166" s="65">
        <f>A164+1</f>
        <v>134</v>
      </c>
      <c r="B166" s="1" t="s">
        <v>315</v>
      </c>
      <c r="C166" s="81">
        <v>410</v>
      </c>
      <c r="D166" s="79">
        <v>15.2</v>
      </c>
      <c r="E166" s="79">
        <v>15.2</v>
      </c>
      <c r="F166" s="75">
        <f>C166*E166</f>
        <v>6232</v>
      </c>
      <c r="G166" s="75"/>
      <c r="H166" s="75"/>
      <c r="I166" s="75">
        <f>F166+G166+H166</f>
        <v>6232</v>
      </c>
    </row>
    <row r="167" spans="1:20" ht="27.95" customHeight="1" x14ac:dyDescent="0.25">
      <c r="A167" s="22"/>
      <c r="B167" s="1"/>
      <c r="C167" s="66"/>
      <c r="D167" s="67"/>
    </row>
    <row r="168" spans="1:20" ht="27.95" customHeight="1" x14ac:dyDescent="0.25">
      <c r="A168" s="30"/>
      <c r="B168" s="1"/>
      <c r="C168" s="81"/>
      <c r="D168" s="67"/>
      <c r="E168" s="67"/>
      <c r="F168" s="66" t="s">
        <v>0</v>
      </c>
      <c r="G168" s="66"/>
      <c r="H168" s="66"/>
      <c r="I168" s="75"/>
      <c r="J168" s="83"/>
      <c r="K168" s="75"/>
      <c r="L168" s="75"/>
      <c r="M168" s="75"/>
      <c r="N168" s="75"/>
      <c r="O168" s="75"/>
      <c r="P168" s="75"/>
      <c r="Q168" s="75"/>
      <c r="R168" s="46"/>
      <c r="S168" s="46"/>
      <c r="T168" s="86"/>
    </row>
    <row r="169" spans="1:20" ht="17.25" customHeight="1" x14ac:dyDescent="0.25">
      <c r="A169" s="30"/>
      <c r="B169" s="43"/>
      <c r="C169" s="81"/>
      <c r="D169" s="67"/>
      <c r="E169" s="67"/>
      <c r="F169" s="66"/>
      <c r="G169" s="66"/>
      <c r="H169" s="66"/>
      <c r="I169" s="75"/>
      <c r="J169" s="83"/>
      <c r="K169" s="75"/>
      <c r="L169" s="75"/>
      <c r="M169" s="75"/>
      <c r="N169" s="75"/>
      <c r="O169" s="75"/>
      <c r="P169" s="75"/>
      <c r="Q169" s="75"/>
      <c r="R169" s="46"/>
      <c r="S169" s="46"/>
      <c r="T169" s="86" t="s">
        <v>0</v>
      </c>
    </row>
    <row r="170" spans="1:20" ht="18" customHeight="1" x14ac:dyDescent="0.25">
      <c r="A170" s="30"/>
      <c r="B170" s="36"/>
      <c r="C170" s="75"/>
      <c r="D170" s="88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90"/>
      <c r="S170" s="90"/>
      <c r="T170" s="90"/>
    </row>
    <row r="171" spans="1:20" ht="17.25" x14ac:dyDescent="0.25">
      <c r="A171" s="48"/>
      <c r="B171" s="48"/>
      <c r="C171" s="48"/>
      <c r="D171" s="48"/>
      <c r="E171" s="48"/>
      <c r="F171" s="72"/>
    </row>
    <row r="172" spans="1:20" ht="17.25" x14ac:dyDescent="0.25">
      <c r="A172" s="48"/>
      <c r="B172" s="48"/>
      <c r="C172" s="48"/>
      <c r="D172" s="48"/>
      <c r="E172" s="48"/>
      <c r="F172" s="48"/>
    </row>
    <row r="173" spans="1:20" ht="17.25" x14ac:dyDescent="0.25">
      <c r="A173" s="48"/>
      <c r="B173" s="48"/>
      <c r="C173" s="48"/>
      <c r="D173" s="75"/>
      <c r="E173" s="48"/>
      <c r="F173" s="48"/>
    </row>
    <row r="174" spans="1:20" ht="17.25" x14ac:dyDescent="0.3">
      <c r="A174" s="39"/>
      <c r="B174" s="39"/>
      <c r="C174" s="39"/>
      <c r="D174" s="39"/>
      <c r="E174" s="39"/>
      <c r="F174" s="39"/>
    </row>
    <row r="175" spans="1:20" x14ac:dyDescent="0.25">
      <c r="B175" s="1"/>
    </row>
    <row r="176" spans="1:20" x14ac:dyDescent="0.25">
      <c r="B176" s="1"/>
    </row>
    <row r="177" spans="2:4" x14ac:dyDescent="0.25">
      <c r="B177" s="1"/>
    </row>
    <row r="178" spans="2:4" x14ac:dyDescent="0.25">
      <c r="B178" s="1"/>
    </row>
    <row r="179" spans="2:4" x14ac:dyDescent="0.25">
      <c r="B179" s="1"/>
    </row>
    <row r="180" spans="2:4" x14ac:dyDescent="0.25">
      <c r="B180" s="1"/>
    </row>
    <row r="181" spans="2:4" x14ac:dyDescent="0.25">
      <c r="B181" s="1"/>
    </row>
    <row r="182" spans="2:4" x14ac:dyDescent="0.25">
      <c r="B182" s="1"/>
    </row>
    <row r="183" spans="2:4" x14ac:dyDescent="0.25">
      <c r="B183" s="1"/>
    </row>
    <row r="184" spans="2:4" x14ac:dyDescent="0.25">
      <c r="B184" s="1"/>
    </row>
    <row r="185" spans="2:4" x14ac:dyDescent="0.25">
      <c r="B185" s="1"/>
    </row>
    <row r="186" spans="2:4" x14ac:dyDescent="0.25">
      <c r="B186" s="1"/>
    </row>
    <row r="187" spans="2:4" x14ac:dyDescent="0.25">
      <c r="B187" s="1"/>
    </row>
    <row r="188" spans="2:4" x14ac:dyDescent="0.25">
      <c r="B188" s="1"/>
    </row>
    <row r="189" spans="2:4" x14ac:dyDescent="0.25">
      <c r="B189" s="1"/>
      <c r="D189" s="1" t="s">
        <v>5</v>
      </c>
    </row>
    <row r="190" spans="2:4" x14ac:dyDescent="0.25">
      <c r="B190" s="1"/>
    </row>
    <row r="191" spans="2:4" x14ac:dyDescent="0.25">
      <c r="B191" s="1"/>
    </row>
    <row r="196" spans="6:19" x14ac:dyDescent="0.25">
      <c r="F196" s="1" t="s">
        <v>0</v>
      </c>
    </row>
    <row r="197" spans="6:19" x14ac:dyDescent="0.25">
      <c r="S197" s="1" t="s">
        <v>0</v>
      </c>
    </row>
    <row r="201" spans="6:19" x14ac:dyDescent="0.25">
      <c r="R201" s="1" t="s">
        <v>0</v>
      </c>
    </row>
    <row r="212" spans="2:2" x14ac:dyDescent="0.25">
      <c r="B212" s="2" t="s">
        <v>0</v>
      </c>
    </row>
  </sheetData>
  <sheetProtection algorithmName="SHA-512" hashValue="iEk1/tb9q+n/c6Y6OEQ3oQfCjMibXgmmE34Inh69h6SOeRb1AlMaHVW/xeAesh4/6X4eHIWPoSLXXvcKxZMb6Q==" saltValue="LwoDF6k9oLnpO+lR8RB49w==" spinCount="100000" sheet="1" objects="1" scenarios="1"/>
  <mergeCells count="11">
    <mergeCell ref="A7:A9"/>
    <mergeCell ref="B7:B9"/>
    <mergeCell ref="C7:C9"/>
    <mergeCell ref="C2:R2"/>
    <mergeCell ref="C6:F6"/>
    <mergeCell ref="I7:I9"/>
    <mergeCell ref="G7:G8"/>
    <mergeCell ref="D7:D9"/>
    <mergeCell ref="E7:E9"/>
    <mergeCell ref="F7:F9"/>
    <mergeCell ref="H7:H8"/>
  </mergeCells>
  <pageMargins left="0.70866141732283461" right="0.70866141732283461" top="0.74803149606299213" bottom="0.74803149606299213" header="0.31496062992125984" footer="0.31496062992125984"/>
  <pageSetup paperSize="129" fitToHeight="0" orientation="portrait" r:id="rId1"/>
  <ignoredErrors>
    <ignoredError sqref="C74" formula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DD681-BE18-4542-8BA2-AF954ABC4DD5}">
  <sheetPr>
    <pageSetUpPr fitToPage="1"/>
  </sheetPr>
  <dimension ref="A1:R212"/>
  <sheetViews>
    <sheetView topLeftCell="A160" workbookViewId="0">
      <selection activeCell="E167" sqref="E167:I168"/>
    </sheetView>
  </sheetViews>
  <sheetFormatPr baseColWidth="10" defaultColWidth="12.7109375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3.28515625" style="1" customWidth="1"/>
    <col min="5" max="5" width="9.5703125" style="1" customWidth="1"/>
    <col min="6" max="7" width="14.85546875" style="1" customWidth="1"/>
    <col min="8" max="8" width="15.5703125" style="1" customWidth="1"/>
    <col min="9" max="9" width="11.7109375" style="1" customWidth="1"/>
    <col min="10" max="10" width="13.7109375" style="1" customWidth="1"/>
    <col min="11" max="11" width="11.7109375" style="1" customWidth="1"/>
    <col min="12" max="12" width="13" style="1" customWidth="1"/>
    <col min="13" max="13" width="12.28515625" style="1" customWidth="1"/>
    <col min="14" max="16" width="12.7109375" style="1" customWidth="1"/>
    <col min="17" max="17" width="13.42578125" style="1" customWidth="1"/>
    <col min="18" max="18" width="14.42578125" style="1" customWidth="1"/>
    <col min="19" max="19" width="17.28515625" style="1" customWidth="1"/>
    <col min="20" max="20" width="27" style="1" customWidth="1"/>
    <col min="21" max="16384" width="12.7109375" style="1"/>
  </cols>
  <sheetData>
    <row r="1" spans="1:18" x14ac:dyDescent="0.25">
      <c r="B1" s="2" t="s">
        <v>0</v>
      </c>
      <c r="J1" s="1" t="s">
        <v>0</v>
      </c>
      <c r="Q1" s="1" t="s">
        <v>0</v>
      </c>
    </row>
    <row r="2" spans="1:18" x14ac:dyDescent="0.25">
      <c r="A2" s="3" t="s">
        <v>0</v>
      </c>
      <c r="C2" s="124" t="s">
        <v>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" t="s">
        <v>0</v>
      </c>
    </row>
    <row r="3" spans="1:18" x14ac:dyDescent="0.25">
      <c r="A3" s="4" t="s">
        <v>0</v>
      </c>
      <c r="B3" s="5" t="s">
        <v>0</v>
      </c>
      <c r="C3" s="6"/>
      <c r="D3" s="9"/>
      <c r="E3" s="9"/>
      <c r="F3" s="9"/>
      <c r="G3" s="9"/>
      <c r="H3" s="9"/>
      <c r="I3" s="9"/>
      <c r="J3" s="9"/>
      <c r="K3" s="98"/>
      <c r="L3" s="11" t="s">
        <v>0</v>
      </c>
      <c r="M3" s="11"/>
    </row>
    <row r="4" spans="1:18" x14ac:dyDescent="0.25">
      <c r="A4" s="4" t="s">
        <v>0</v>
      </c>
      <c r="B4" s="5"/>
      <c r="C4" s="14"/>
      <c r="M4" s="15"/>
      <c r="N4" s="15"/>
      <c r="O4" s="15"/>
    </row>
    <row r="5" spans="1:18" x14ac:dyDescent="0.25">
      <c r="A5" s="4"/>
      <c r="B5" s="5"/>
      <c r="C5" s="16"/>
    </row>
    <row r="6" spans="1:18" x14ac:dyDescent="0.25">
      <c r="A6" s="17"/>
      <c r="B6" s="18"/>
      <c r="C6" s="107" t="s">
        <v>7</v>
      </c>
      <c r="D6" s="108"/>
      <c r="E6" s="108"/>
      <c r="F6" s="109"/>
      <c r="G6" s="19"/>
      <c r="H6" s="20"/>
    </row>
    <row r="7" spans="1:18" ht="15.75" customHeight="1" x14ac:dyDescent="0.25">
      <c r="A7" s="125" t="s">
        <v>8</v>
      </c>
      <c r="B7" s="111" t="s">
        <v>10</v>
      </c>
      <c r="C7" s="114" t="s">
        <v>11</v>
      </c>
      <c r="D7" s="121" t="s">
        <v>14</v>
      </c>
      <c r="E7" s="121" t="s">
        <v>15</v>
      </c>
      <c r="F7" s="118" t="s">
        <v>16</v>
      </c>
      <c r="G7" s="131" t="s">
        <v>17</v>
      </c>
      <c r="H7" s="118" t="s">
        <v>18</v>
      </c>
    </row>
    <row r="8" spans="1:18" x14ac:dyDescent="0.25">
      <c r="A8" s="110"/>
      <c r="B8" s="112"/>
      <c r="C8" s="115"/>
      <c r="D8" s="122"/>
      <c r="E8" s="122"/>
      <c r="F8" s="119"/>
      <c r="G8" s="137"/>
      <c r="H8" s="119"/>
    </row>
    <row r="9" spans="1:18" x14ac:dyDescent="0.25">
      <c r="A9" s="110"/>
      <c r="B9" s="113"/>
      <c r="C9" s="116"/>
      <c r="D9" s="123"/>
      <c r="E9" s="123"/>
      <c r="F9" s="120"/>
      <c r="G9" s="21" t="s">
        <v>305</v>
      </c>
      <c r="H9" s="120"/>
    </row>
    <row r="10" spans="1:18" ht="27.95" customHeight="1" x14ac:dyDescent="0.25">
      <c r="A10" s="22"/>
      <c r="B10" s="99" t="s">
        <v>20</v>
      </c>
      <c r="C10" s="78"/>
      <c r="D10" s="79"/>
      <c r="E10" s="79"/>
      <c r="F10" s="75"/>
      <c r="G10" s="75"/>
      <c r="H10" s="80"/>
    </row>
    <row r="11" spans="1:18" ht="27.95" customHeight="1" x14ac:dyDescent="0.25">
      <c r="A11" s="30">
        <v>1</v>
      </c>
      <c r="B11" s="36" t="s">
        <v>331</v>
      </c>
      <c r="C11" s="81">
        <v>940</v>
      </c>
      <c r="D11" s="79">
        <v>15.2</v>
      </c>
      <c r="E11" s="79">
        <v>15.2</v>
      </c>
      <c r="F11" s="75">
        <f>C11*E11</f>
        <v>14288</v>
      </c>
      <c r="G11" s="75">
        <v>100</v>
      </c>
      <c r="H11" s="75">
        <f>SUM(F11+G11)</f>
        <v>14388</v>
      </c>
    </row>
    <row r="12" spans="1:18" ht="27.95" customHeight="1" x14ac:dyDescent="0.25">
      <c r="A12" s="30"/>
      <c r="B12" s="99" t="s">
        <v>23</v>
      </c>
      <c r="C12" s="81"/>
      <c r="D12" s="79"/>
      <c r="E12" s="79"/>
      <c r="F12" s="75"/>
      <c r="G12" s="75"/>
      <c r="H12" s="75"/>
    </row>
    <row r="13" spans="1:18" ht="27.95" customHeight="1" x14ac:dyDescent="0.25">
      <c r="A13" s="30">
        <v>2</v>
      </c>
      <c r="B13" s="36" t="s">
        <v>24</v>
      </c>
      <c r="C13" s="81">
        <v>810</v>
      </c>
      <c r="D13" s="79">
        <v>15.2</v>
      </c>
      <c r="E13" s="79">
        <v>15.2</v>
      </c>
      <c r="F13" s="75">
        <f>C13*E13</f>
        <v>12312</v>
      </c>
      <c r="G13" s="75">
        <v>100</v>
      </c>
      <c r="H13" s="75">
        <f>SUM(F13+G13)</f>
        <v>12412</v>
      </c>
    </row>
    <row r="14" spans="1:18" ht="27.95" customHeight="1" x14ac:dyDescent="0.25">
      <c r="A14" s="30">
        <f>A13+1</f>
        <v>3</v>
      </c>
      <c r="B14" s="36" t="s">
        <v>26</v>
      </c>
      <c r="C14" s="81">
        <v>493.31</v>
      </c>
      <c r="D14" s="79">
        <v>15.2</v>
      </c>
      <c r="E14" s="79">
        <v>15.2</v>
      </c>
      <c r="F14" s="75">
        <f>C14*E14</f>
        <v>7498.3119999999999</v>
      </c>
      <c r="G14" s="75">
        <v>100</v>
      </c>
      <c r="H14" s="75">
        <f>SUM(F14+G14)</f>
        <v>7598.3119999999999</v>
      </c>
    </row>
    <row r="15" spans="1:18" ht="27.95" customHeight="1" x14ac:dyDescent="0.25">
      <c r="A15" s="30">
        <f>A14+1</f>
        <v>4</v>
      </c>
      <c r="B15" s="36" t="s">
        <v>28</v>
      </c>
      <c r="C15" s="81">
        <f>402.28*1.04</f>
        <v>418.37119999999999</v>
      </c>
      <c r="D15" s="79">
        <v>15.2</v>
      </c>
      <c r="E15" s="79">
        <v>15.2</v>
      </c>
      <c r="F15" s="75">
        <f>C15*E15</f>
        <v>6359.2422399999996</v>
      </c>
      <c r="G15" s="75">
        <v>100</v>
      </c>
      <c r="H15" s="75">
        <f>SUM(F15+G15)</f>
        <v>6459.2422399999996</v>
      </c>
    </row>
    <row r="16" spans="1:18" ht="27.95" customHeight="1" x14ac:dyDescent="0.25">
      <c r="A16" s="30">
        <f>A15+1</f>
        <v>5</v>
      </c>
      <c r="B16" s="36" t="s">
        <v>30</v>
      </c>
      <c r="C16" s="81">
        <f>336.47*1.04</f>
        <v>349.92880000000002</v>
      </c>
      <c r="D16" s="79">
        <v>15.2</v>
      </c>
      <c r="E16" s="79">
        <v>15.2</v>
      </c>
      <c r="F16" s="75">
        <f>C16*E16</f>
        <v>5318.9177600000003</v>
      </c>
      <c r="G16" s="75">
        <v>100</v>
      </c>
      <c r="H16" s="75">
        <f>SUM(F16+G16)</f>
        <v>5418.9177600000003</v>
      </c>
    </row>
    <row r="17" spans="1:8" ht="27.95" customHeight="1" x14ac:dyDescent="0.25">
      <c r="A17" s="30">
        <f>A16+1</f>
        <v>6</v>
      </c>
      <c r="B17" s="36" t="s">
        <v>32</v>
      </c>
      <c r="C17" s="81">
        <f>319.39*1.04</f>
        <v>332.16559999999998</v>
      </c>
      <c r="D17" s="79">
        <v>15.2</v>
      </c>
      <c r="E17" s="79">
        <v>15.2</v>
      </c>
      <c r="F17" s="75">
        <f>C17*E17</f>
        <v>5048.9171199999992</v>
      </c>
      <c r="G17" s="75">
        <v>100</v>
      </c>
      <c r="H17" s="75">
        <f>SUM(F17+G17)</f>
        <v>5148.9171199999992</v>
      </c>
    </row>
    <row r="18" spans="1:8" ht="27.95" customHeight="1" x14ac:dyDescent="0.25">
      <c r="A18" s="30"/>
      <c r="B18" s="99" t="s">
        <v>33</v>
      </c>
      <c r="C18" s="81"/>
      <c r="D18" s="79"/>
      <c r="E18" s="79"/>
      <c r="F18" s="75"/>
      <c r="G18" s="75"/>
      <c r="H18" s="75"/>
    </row>
    <row r="19" spans="1:8" ht="21" customHeight="1" x14ac:dyDescent="0.3">
      <c r="A19" s="38">
        <f>A17+1</f>
        <v>7</v>
      </c>
      <c r="B19" s="82" t="s">
        <v>35</v>
      </c>
      <c r="C19" s="81">
        <v>570</v>
      </c>
      <c r="D19" s="79">
        <v>15.2</v>
      </c>
      <c r="E19" s="79">
        <v>15.2</v>
      </c>
      <c r="F19" s="75">
        <f>C19*E19</f>
        <v>8664</v>
      </c>
      <c r="G19" s="75">
        <v>100</v>
      </c>
      <c r="H19" s="75">
        <f>SUM(F19+G19)</f>
        <v>8764</v>
      </c>
    </row>
    <row r="20" spans="1:8" ht="27.95" customHeight="1" x14ac:dyDescent="0.25">
      <c r="A20" s="30">
        <f>A19+1</f>
        <v>8</v>
      </c>
      <c r="B20" s="36" t="s">
        <v>39</v>
      </c>
      <c r="C20" s="81">
        <f>317.58*1.04</f>
        <v>330.28320000000002</v>
      </c>
      <c r="D20" s="79">
        <v>15.2</v>
      </c>
      <c r="E20" s="79">
        <v>15.2</v>
      </c>
      <c r="F20" s="75">
        <f>C20*E20</f>
        <v>5020.3046400000003</v>
      </c>
      <c r="G20" s="75">
        <v>100</v>
      </c>
      <c r="H20" s="75">
        <f>SUM(F20+G20)</f>
        <v>5120.3046400000003</v>
      </c>
    </row>
    <row r="21" spans="1:8" ht="27.95" customHeight="1" x14ac:dyDescent="0.25">
      <c r="A21" s="30">
        <f>A20+1</f>
        <v>9</v>
      </c>
      <c r="B21" s="36" t="s">
        <v>41</v>
      </c>
      <c r="C21" s="81">
        <f>365.6*1.04</f>
        <v>380.22400000000005</v>
      </c>
      <c r="D21" s="79">
        <v>15.2</v>
      </c>
      <c r="E21" s="79">
        <v>15.2</v>
      </c>
      <c r="F21" s="75">
        <f>C21*E21</f>
        <v>5779.4048000000003</v>
      </c>
      <c r="G21" s="75">
        <v>100</v>
      </c>
      <c r="H21" s="75">
        <f>SUM(F21+G21)</f>
        <v>5879.4048000000003</v>
      </c>
    </row>
    <row r="22" spans="1:8" ht="24.75" customHeight="1" x14ac:dyDescent="0.3">
      <c r="A22" s="30">
        <f>A21+1</f>
        <v>10</v>
      </c>
      <c r="B22" s="82" t="s">
        <v>307</v>
      </c>
      <c r="C22" s="81">
        <f>262.08*1.04</f>
        <v>272.56319999999999</v>
      </c>
      <c r="D22" s="79">
        <v>15.2</v>
      </c>
      <c r="E22" s="79">
        <v>15.2</v>
      </c>
      <c r="F22" s="75">
        <f>C22*E22</f>
        <v>4142.9606399999993</v>
      </c>
      <c r="G22" s="75">
        <v>100</v>
      </c>
      <c r="H22" s="75">
        <f>SUM(F22+G22)</f>
        <v>4242.9606399999993</v>
      </c>
    </row>
    <row r="23" spans="1:8" ht="27.95" customHeight="1" x14ac:dyDescent="0.25">
      <c r="A23" s="30">
        <f>A22+1</f>
        <v>11</v>
      </c>
      <c r="B23" s="43" t="s">
        <v>45</v>
      </c>
      <c r="C23" s="81">
        <f>361</f>
        <v>361</v>
      </c>
      <c r="D23" s="79">
        <v>15.2</v>
      </c>
      <c r="E23" s="79">
        <v>15.2</v>
      </c>
      <c r="F23" s="75">
        <f>C23*E23</f>
        <v>5487.2</v>
      </c>
      <c r="G23" s="75">
        <v>100</v>
      </c>
      <c r="H23" s="75">
        <f>SUM(F23+G23)</f>
        <v>5587.2</v>
      </c>
    </row>
    <row r="24" spans="1:8" ht="27.95" customHeight="1" x14ac:dyDescent="0.25">
      <c r="A24" s="30"/>
      <c r="B24" s="99" t="s">
        <v>46</v>
      </c>
      <c r="C24" s="81"/>
      <c r="D24" s="79"/>
      <c r="E24" s="79"/>
      <c r="F24" s="75"/>
      <c r="G24" s="75"/>
      <c r="H24" s="75"/>
    </row>
    <row r="25" spans="1:8" ht="27.95" customHeight="1" x14ac:dyDescent="0.25">
      <c r="A25" s="30">
        <f>A23+1</f>
        <v>12</v>
      </c>
      <c r="B25" s="36" t="s">
        <v>48</v>
      </c>
      <c r="C25" s="81">
        <f>402.28*1.04</f>
        <v>418.37119999999999</v>
      </c>
      <c r="D25" s="79">
        <v>15.2</v>
      </c>
      <c r="E25" s="79">
        <v>15.2</v>
      </c>
      <c r="F25" s="75">
        <f>C25*E25</f>
        <v>6359.2422399999996</v>
      </c>
      <c r="G25" s="75">
        <v>100</v>
      </c>
      <c r="H25" s="75">
        <f>SUM(F25+G25)</f>
        <v>6459.2422399999996</v>
      </c>
    </row>
    <row r="26" spans="1:8" ht="27.95" customHeight="1" x14ac:dyDescent="0.25">
      <c r="A26" s="30"/>
      <c r="B26" s="99" t="s">
        <v>49</v>
      </c>
      <c r="C26" s="81"/>
      <c r="D26" s="79"/>
      <c r="E26" s="79"/>
      <c r="F26" s="75"/>
      <c r="G26" s="75"/>
      <c r="H26" s="75"/>
    </row>
    <row r="27" spans="1:8" ht="27.95" customHeight="1" x14ac:dyDescent="0.25">
      <c r="A27" s="30">
        <f>A25+1</f>
        <v>13</v>
      </c>
      <c r="B27" s="36" t="s">
        <v>51</v>
      </c>
      <c r="C27" s="81">
        <f>400.07*1.04</f>
        <v>416.07280000000003</v>
      </c>
      <c r="D27" s="79">
        <v>15.2</v>
      </c>
      <c r="E27" s="79">
        <v>15.2</v>
      </c>
      <c r="F27" s="75">
        <f>C27*E27</f>
        <v>6324.30656</v>
      </c>
      <c r="G27" s="75">
        <v>100</v>
      </c>
      <c r="H27" s="75">
        <f>SUM(F27+G27)</f>
        <v>6424.30656</v>
      </c>
    </row>
    <row r="28" spans="1:8" ht="27.95" customHeight="1" x14ac:dyDescent="0.25">
      <c r="A28" s="30"/>
      <c r="B28" s="99" t="s">
        <v>52</v>
      </c>
      <c r="C28" s="81"/>
      <c r="D28" s="79"/>
      <c r="E28" s="79"/>
      <c r="F28" s="75"/>
      <c r="G28" s="75"/>
      <c r="H28" s="75"/>
    </row>
    <row r="29" spans="1:8" ht="27.95" customHeight="1" x14ac:dyDescent="0.25">
      <c r="A29" s="30">
        <f>A27+1</f>
        <v>14</v>
      </c>
      <c r="B29" s="36" t="s">
        <v>54</v>
      </c>
      <c r="C29" s="81">
        <f>461</f>
        <v>461</v>
      </c>
      <c r="D29" s="79">
        <v>15.2</v>
      </c>
      <c r="E29" s="79">
        <v>15.2</v>
      </c>
      <c r="F29" s="75">
        <f t="shared" ref="F29:F35" si="0">C29*E29</f>
        <v>7007.2</v>
      </c>
      <c r="G29" s="75">
        <v>100</v>
      </c>
      <c r="H29" s="75">
        <f t="shared" ref="H29:H35" si="1">SUM(F29+G29)</f>
        <v>7107.2</v>
      </c>
    </row>
    <row r="30" spans="1:8" ht="27.95" customHeight="1" x14ac:dyDescent="0.25">
      <c r="A30" s="30">
        <f t="shared" ref="A30:A35" si="2">A29+1</f>
        <v>15</v>
      </c>
      <c r="B30" s="43" t="s">
        <v>56</v>
      </c>
      <c r="C30" s="81">
        <f>410</f>
        <v>410</v>
      </c>
      <c r="D30" s="79">
        <v>15.2</v>
      </c>
      <c r="E30" s="79">
        <v>15.2</v>
      </c>
      <c r="F30" s="75">
        <f t="shared" si="0"/>
        <v>6232</v>
      </c>
      <c r="G30" s="75">
        <v>100</v>
      </c>
      <c r="H30" s="75">
        <f t="shared" si="1"/>
        <v>6332</v>
      </c>
    </row>
    <row r="31" spans="1:8" ht="27.95" customHeight="1" x14ac:dyDescent="0.25">
      <c r="A31" s="30">
        <f t="shared" si="2"/>
        <v>16</v>
      </c>
      <c r="B31" s="36" t="s">
        <v>58</v>
      </c>
      <c r="C31" s="81">
        <f>275.05*1.04</f>
        <v>286.05200000000002</v>
      </c>
      <c r="D31" s="79">
        <v>15.2</v>
      </c>
      <c r="E31" s="79">
        <v>15.2</v>
      </c>
      <c r="F31" s="75">
        <f t="shared" si="0"/>
        <v>4347.9903999999997</v>
      </c>
      <c r="G31" s="75">
        <v>100</v>
      </c>
      <c r="H31" s="75">
        <f t="shared" si="1"/>
        <v>4447.9903999999997</v>
      </c>
    </row>
    <row r="32" spans="1:8" ht="27.95" customHeight="1" x14ac:dyDescent="0.25">
      <c r="A32" s="30">
        <f t="shared" si="2"/>
        <v>17</v>
      </c>
      <c r="B32" s="36" t="s">
        <v>60</v>
      </c>
      <c r="C32" s="81">
        <f>400.07*1.04</f>
        <v>416.07280000000003</v>
      </c>
      <c r="D32" s="79">
        <v>15.2</v>
      </c>
      <c r="E32" s="79">
        <v>15.2</v>
      </c>
      <c r="F32" s="75">
        <f t="shared" si="0"/>
        <v>6324.30656</v>
      </c>
      <c r="G32" s="75">
        <v>100</v>
      </c>
      <c r="H32" s="75">
        <f t="shared" si="1"/>
        <v>6424.30656</v>
      </c>
    </row>
    <row r="33" spans="1:8" ht="27.95" customHeight="1" x14ac:dyDescent="0.25">
      <c r="A33" s="30">
        <f t="shared" si="2"/>
        <v>18</v>
      </c>
      <c r="B33" s="36" t="s">
        <v>62</v>
      </c>
      <c r="C33" s="81">
        <f>400.07*1.04</f>
        <v>416.07280000000003</v>
      </c>
      <c r="D33" s="79">
        <v>15.2</v>
      </c>
      <c r="E33" s="79">
        <v>15.2</v>
      </c>
      <c r="F33" s="75">
        <f t="shared" si="0"/>
        <v>6324.30656</v>
      </c>
      <c r="G33" s="75">
        <v>100</v>
      </c>
      <c r="H33" s="75">
        <f t="shared" si="1"/>
        <v>6424.30656</v>
      </c>
    </row>
    <row r="34" spans="1:8" ht="27.95" customHeight="1" x14ac:dyDescent="0.25">
      <c r="A34" s="30">
        <f t="shared" si="2"/>
        <v>19</v>
      </c>
      <c r="B34" s="36" t="s">
        <v>283</v>
      </c>
      <c r="C34" s="81">
        <f>400.07*1.04</f>
        <v>416.07280000000003</v>
      </c>
      <c r="D34" s="79">
        <v>15.2</v>
      </c>
      <c r="E34" s="79">
        <v>15.2</v>
      </c>
      <c r="F34" s="75">
        <f t="shared" si="0"/>
        <v>6324.30656</v>
      </c>
      <c r="G34" s="75">
        <v>100</v>
      </c>
      <c r="H34" s="75">
        <f t="shared" si="1"/>
        <v>6424.30656</v>
      </c>
    </row>
    <row r="35" spans="1:8" ht="27.95" customHeight="1" x14ac:dyDescent="0.25">
      <c r="A35" s="30">
        <f t="shared" si="2"/>
        <v>20</v>
      </c>
      <c r="B35" s="36" t="s">
        <v>67</v>
      </c>
      <c r="C35" s="81">
        <f>309.56*1.04</f>
        <v>321.94240000000002</v>
      </c>
      <c r="D35" s="79">
        <v>15.2</v>
      </c>
      <c r="E35" s="79">
        <v>15.2</v>
      </c>
      <c r="F35" s="75">
        <f t="shared" si="0"/>
        <v>4893.52448</v>
      </c>
      <c r="G35" s="75">
        <v>100</v>
      </c>
      <c r="H35" s="75">
        <f t="shared" si="1"/>
        <v>4993.52448</v>
      </c>
    </row>
    <row r="36" spans="1:8" ht="27.95" customHeight="1" x14ac:dyDescent="0.25">
      <c r="A36" s="30"/>
      <c r="B36" s="99" t="s">
        <v>65</v>
      </c>
      <c r="C36" s="81"/>
      <c r="D36" s="79"/>
      <c r="E36" s="79"/>
      <c r="F36" s="75"/>
      <c r="G36" s="75"/>
      <c r="H36" s="75"/>
    </row>
    <row r="37" spans="1:8" ht="27.95" customHeight="1" x14ac:dyDescent="0.25">
      <c r="A37" s="30">
        <f>A35+1</f>
        <v>21</v>
      </c>
      <c r="B37" s="43" t="s">
        <v>69</v>
      </c>
      <c r="C37" s="81">
        <v>410</v>
      </c>
      <c r="D37" s="79">
        <v>15.2</v>
      </c>
      <c r="E37" s="79">
        <v>15.2</v>
      </c>
      <c r="F37" s="75">
        <f>C37*E37</f>
        <v>6232</v>
      </c>
      <c r="G37" s="75">
        <v>100</v>
      </c>
      <c r="H37" s="75">
        <f>SUM(F37+G37)</f>
        <v>6332</v>
      </c>
    </row>
    <row r="38" spans="1:8" ht="27.95" customHeight="1" x14ac:dyDescent="0.25">
      <c r="A38" s="30">
        <f>A37+1</f>
        <v>22</v>
      </c>
      <c r="B38" s="36" t="s">
        <v>71</v>
      </c>
      <c r="C38" s="81">
        <f>395.3*1.04</f>
        <v>411.11200000000002</v>
      </c>
      <c r="D38" s="79">
        <v>15.2</v>
      </c>
      <c r="E38" s="79">
        <v>15.2</v>
      </c>
      <c r="F38" s="75">
        <f>C38*E38</f>
        <v>6248.9023999999999</v>
      </c>
      <c r="G38" s="75">
        <v>100</v>
      </c>
      <c r="H38" s="75">
        <f>SUM(F38+G38)</f>
        <v>6348.9023999999999</v>
      </c>
    </row>
    <row r="39" spans="1:8" ht="27.95" customHeight="1" x14ac:dyDescent="0.25">
      <c r="A39" s="30">
        <f>A38+1</f>
        <v>23</v>
      </c>
      <c r="B39" s="48" t="s">
        <v>73</v>
      </c>
      <c r="C39" s="81">
        <f>318.84*1.04</f>
        <v>331.59359999999998</v>
      </c>
      <c r="D39" s="30">
        <v>15.2</v>
      </c>
      <c r="E39" s="79">
        <v>15.2</v>
      </c>
      <c r="F39" s="75">
        <f>C39*E39</f>
        <v>5040.2227199999998</v>
      </c>
      <c r="G39" s="75">
        <v>100</v>
      </c>
      <c r="H39" s="75">
        <f>SUM(F39+G39)</f>
        <v>5140.2227199999998</v>
      </c>
    </row>
    <row r="40" spans="1:8" ht="27.95" customHeight="1" x14ac:dyDescent="0.25">
      <c r="A40" s="30"/>
      <c r="B40" s="99" t="s">
        <v>74</v>
      </c>
      <c r="C40" s="81"/>
      <c r="D40" s="79"/>
      <c r="E40" s="79"/>
      <c r="F40" s="75"/>
      <c r="G40" s="75"/>
      <c r="H40" s="75"/>
    </row>
    <row r="41" spans="1:8" ht="27.95" customHeight="1" x14ac:dyDescent="0.25">
      <c r="A41" s="30">
        <f>A39+1</f>
        <v>24</v>
      </c>
      <c r="B41" s="46" t="s">
        <v>76</v>
      </c>
      <c r="C41" s="81">
        <v>410</v>
      </c>
      <c r="D41" s="79">
        <v>15.2</v>
      </c>
      <c r="E41" s="79">
        <v>15.2</v>
      </c>
      <c r="F41" s="75">
        <f>C41*E41</f>
        <v>6232</v>
      </c>
      <c r="G41" s="83">
        <v>100</v>
      </c>
      <c r="H41" s="75">
        <f>SUM(F41+G41)</f>
        <v>6332</v>
      </c>
    </row>
    <row r="42" spans="1:8" ht="27.95" customHeight="1" x14ac:dyDescent="0.25">
      <c r="A42" s="30">
        <f>A41+1</f>
        <v>25</v>
      </c>
      <c r="B42" s="36" t="s">
        <v>78</v>
      </c>
      <c r="C42" s="81">
        <f>400.07*1.04</f>
        <v>416.07280000000003</v>
      </c>
      <c r="D42" s="79">
        <v>15.2</v>
      </c>
      <c r="E42" s="79">
        <v>15.2</v>
      </c>
      <c r="F42" s="75">
        <f>C42*E42</f>
        <v>6324.30656</v>
      </c>
      <c r="G42" s="83">
        <v>100</v>
      </c>
      <c r="H42" s="75">
        <f>SUM(F42+G42)</f>
        <v>6424.30656</v>
      </c>
    </row>
    <row r="43" spans="1:8" ht="27.95" customHeight="1" x14ac:dyDescent="0.25">
      <c r="A43" s="30">
        <f>A42+1</f>
        <v>26</v>
      </c>
      <c r="B43" s="36" t="s">
        <v>80</v>
      </c>
      <c r="C43" s="81">
        <f>400</f>
        <v>400</v>
      </c>
      <c r="D43" s="79">
        <v>15.2</v>
      </c>
      <c r="E43" s="79">
        <v>15.2</v>
      </c>
      <c r="F43" s="75">
        <f>C43*E43</f>
        <v>6080</v>
      </c>
      <c r="G43" s="83">
        <v>100</v>
      </c>
      <c r="H43" s="75">
        <f>SUM(F43+G43)</f>
        <v>6180</v>
      </c>
    </row>
    <row r="44" spans="1:8" ht="27.95" customHeight="1" x14ac:dyDescent="0.25">
      <c r="A44" s="30"/>
      <c r="B44" s="99" t="s">
        <v>83</v>
      </c>
      <c r="C44" s="81"/>
      <c r="D44" s="79"/>
      <c r="E44" s="79"/>
      <c r="F44" s="75"/>
      <c r="G44" s="75"/>
      <c r="H44" s="75"/>
    </row>
    <row r="45" spans="1:8" ht="27.95" customHeight="1" x14ac:dyDescent="0.25">
      <c r="A45" s="30">
        <f>A43+1</f>
        <v>27</v>
      </c>
      <c r="B45" s="36" t="s">
        <v>85</v>
      </c>
      <c r="C45" s="81">
        <f>410</f>
        <v>410</v>
      </c>
      <c r="D45" s="79">
        <v>15.2</v>
      </c>
      <c r="E45" s="79">
        <v>15.2</v>
      </c>
      <c r="F45" s="75">
        <f>C45*E45</f>
        <v>6232</v>
      </c>
      <c r="G45" s="75">
        <v>100</v>
      </c>
      <c r="H45" s="75">
        <f>SUM(F45+G45)</f>
        <v>6332</v>
      </c>
    </row>
    <row r="46" spans="1:8" ht="27.95" customHeight="1" x14ac:dyDescent="0.25">
      <c r="A46" s="30">
        <f>A45+1</f>
        <v>28</v>
      </c>
      <c r="B46" s="36" t="s">
        <v>87</v>
      </c>
      <c r="C46" s="81">
        <f>345.39*1.04</f>
        <v>359.2056</v>
      </c>
      <c r="D46" s="79">
        <v>15.2</v>
      </c>
      <c r="E46" s="79">
        <v>15.2</v>
      </c>
      <c r="F46" s="75">
        <f>C46*E46</f>
        <v>5459.9251199999999</v>
      </c>
      <c r="G46" s="75">
        <v>100</v>
      </c>
      <c r="H46" s="75">
        <f>SUM(F46+G46)</f>
        <v>5559.9251199999999</v>
      </c>
    </row>
    <row r="47" spans="1:8" ht="27.95" customHeight="1" x14ac:dyDescent="0.25">
      <c r="A47" s="30">
        <f>A46+1</f>
        <v>29</v>
      </c>
      <c r="B47" s="36" t="s">
        <v>89</v>
      </c>
      <c r="C47" s="81">
        <f>345.39*1.04</f>
        <v>359.2056</v>
      </c>
      <c r="D47" s="79">
        <v>15.2</v>
      </c>
      <c r="E47" s="79">
        <v>15.2</v>
      </c>
      <c r="F47" s="75">
        <f>C47*E47</f>
        <v>5459.9251199999999</v>
      </c>
      <c r="G47" s="75">
        <v>100</v>
      </c>
      <c r="H47" s="75">
        <f>SUM(F47+G47)</f>
        <v>5559.9251199999999</v>
      </c>
    </row>
    <row r="48" spans="1:8" ht="27.95" customHeight="1" x14ac:dyDescent="0.25">
      <c r="A48" s="30">
        <f>A47+1</f>
        <v>30</v>
      </c>
      <c r="B48" s="36" t="s">
        <v>91</v>
      </c>
      <c r="C48" s="81">
        <f>316.18*1.04</f>
        <v>328.8272</v>
      </c>
      <c r="D48" s="79">
        <v>15.2</v>
      </c>
      <c r="E48" s="79">
        <v>15.2</v>
      </c>
      <c r="F48" s="75">
        <f>C48*E48</f>
        <v>4998.1734399999996</v>
      </c>
      <c r="G48" s="75">
        <v>100</v>
      </c>
      <c r="H48" s="75">
        <f>SUM(F48+G48)</f>
        <v>5098.1734399999996</v>
      </c>
    </row>
    <row r="49" spans="1:8" ht="27.95" customHeight="1" x14ac:dyDescent="0.25">
      <c r="A49" s="30"/>
      <c r="B49" s="99" t="s">
        <v>92</v>
      </c>
      <c r="C49" s="81"/>
      <c r="D49" s="79"/>
      <c r="E49" s="79"/>
      <c r="F49" s="75"/>
      <c r="G49" s="75"/>
      <c r="H49" s="75"/>
    </row>
    <row r="50" spans="1:8" ht="27.95" customHeight="1" x14ac:dyDescent="0.25">
      <c r="A50" s="30">
        <f>A48+1</f>
        <v>31</v>
      </c>
      <c r="B50" s="36" t="s">
        <v>94</v>
      </c>
      <c r="C50" s="81">
        <f>388</f>
        <v>388</v>
      </c>
      <c r="D50" s="79">
        <v>15.2</v>
      </c>
      <c r="E50" s="79">
        <v>15.2</v>
      </c>
      <c r="F50" s="75">
        <f t="shared" ref="F50:F55" si="3">C50*E50</f>
        <v>5897.5999999999995</v>
      </c>
      <c r="G50" s="75">
        <v>100</v>
      </c>
      <c r="H50" s="75">
        <f t="shared" ref="H50:H55" si="4">SUM(F50+G50)</f>
        <v>5997.5999999999995</v>
      </c>
    </row>
    <row r="51" spans="1:8" ht="27.95" customHeight="1" x14ac:dyDescent="0.25">
      <c r="A51" s="30">
        <f>A50+1</f>
        <v>32</v>
      </c>
      <c r="B51" s="36" t="s">
        <v>96</v>
      </c>
      <c r="C51" s="81">
        <f>402.27*1.04</f>
        <v>418.36079999999998</v>
      </c>
      <c r="D51" s="79">
        <v>15.2</v>
      </c>
      <c r="E51" s="79">
        <v>15.2</v>
      </c>
      <c r="F51" s="75">
        <f t="shared" si="3"/>
        <v>6359.0841599999994</v>
      </c>
      <c r="G51" s="75">
        <v>100</v>
      </c>
      <c r="H51" s="75">
        <f t="shared" si="4"/>
        <v>6459.0841599999994</v>
      </c>
    </row>
    <row r="52" spans="1:8" ht="27.95" customHeight="1" x14ac:dyDescent="0.25">
      <c r="A52" s="30">
        <f>A51+1</f>
        <v>33</v>
      </c>
      <c r="B52" s="36" t="s">
        <v>98</v>
      </c>
      <c r="C52" s="81">
        <f>130.89*1.04</f>
        <v>136.12559999999999</v>
      </c>
      <c r="D52" s="79">
        <v>15.2</v>
      </c>
      <c r="E52" s="79">
        <v>15.2</v>
      </c>
      <c r="F52" s="75">
        <f t="shared" si="3"/>
        <v>2069.1091199999996</v>
      </c>
      <c r="G52" s="75">
        <v>100</v>
      </c>
      <c r="H52" s="75">
        <f t="shared" si="4"/>
        <v>2169.1091199999996</v>
      </c>
    </row>
    <row r="53" spans="1:8" ht="27.95" customHeight="1" x14ac:dyDescent="0.25">
      <c r="A53" s="30">
        <f>A52+1</f>
        <v>34</v>
      </c>
      <c r="B53" s="36" t="s">
        <v>100</v>
      </c>
      <c r="C53" s="81">
        <f>128.83*1.04</f>
        <v>133.98320000000001</v>
      </c>
      <c r="D53" s="79">
        <v>15.2</v>
      </c>
      <c r="E53" s="79">
        <v>15.2</v>
      </c>
      <c r="F53" s="75">
        <f t="shared" si="3"/>
        <v>2036.5446400000001</v>
      </c>
      <c r="G53" s="75">
        <v>100</v>
      </c>
      <c r="H53" s="75">
        <f t="shared" si="4"/>
        <v>2136.5446400000001</v>
      </c>
    </row>
    <row r="54" spans="1:8" ht="27.95" customHeight="1" x14ac:dyDescent="0.25">
      <c r="A54" s="30">
        <f>A53+1</f>
        <v>35</v>
      </c>
      <c r="B54" s="36" t="s">
        <v>102</v>
      </c>
      <c r="C54" s="81">
        <f>95.28*1.04</f>
        <v>99.091200000000001</v>
      </c>
      <c r="D54" s="79">
        <v>15.2</v>
      </c>
      <c r="E54" s="79">
        <v>15.2</v>
      </c>
      <c r="F54" s="75">
        <f t="shared" si="3"/>
        <v>1506.18624</v>
      </c>
      <c r="G54" s="75">
        <v>100</v>
      </c>
      <c r="H54" s="75">
        <f t="shared" si="4"/>
        <v>1606.18624</v>
      </c>
    </row>
    <row r="55" spans="1:8" ht="27.95" customHeight="1" x14ac:dyDescent="0.25">
      <c r="A55" s="30">
        <f>A54+1</f>
        <v>36</v>
      </c>
      <c r="B55" s="36" t="s">
        <v>104</v>
      </c>
      <c r="C55" s="81">
        <f>237.61*1.04</f>
        <v>247.11440000000002</v>
      </c>
      <c r="D55" s="79">
        <v>15.2</v>
      </c>
      <c r="E55" s="79">
        <v>15.2</v>
      </c>
      <c r="F55" s="75">
        <f t="shared" si="3"/>
        <v>3756.13888</v>
      </c>
      <c r="G55" s="75">
        <v>100</v>
      </c>
      <c r="H55" s="75">
        <f t="shared" si="4"/>
        <v>3856.13888</v>
      </c>
    </row>
    <row r="56" spans="1:8" ht="27.95" customHeight="1" x14ac:dyDescent="0.25">
      <c r="A56" s="30"/>
      <c r="B56" s="99" t="s">
        <v>105</v>
      </c>
      <c r="C56" s="81"/>
      <c r="D56" s="79"/>
      <c r="E56" s="79"/>
      <c r="F56" s="75"/>
      <c r="G56" s="75"/>
      <c r="H56" s="75"/>
    </row>
    <row r="57" spans="1:8" ht="27.95" customHeight="1" x14ac:dyDescent="0.25">
      <c r="A57" s="30">
        <f>A55+1</f>
        <v>37</v>
      </c>
      <c r="B57" s="43" t="s">
        <v>306</v>
      </c>
      <c r="C57" s="81">
        <f>460</f>
        <v>460</v>
      </c>
      <c r="D57" s="79">
        <v>15.2</v>
      </c>
      <c r="E57" s="79">
        <v>15.2</v>
      </c>
      <c r="F57" s="75">
        <f t="shared" ref="F57:F70" si="5">C57*E57</f>
        <v>6992</v>
      </c>
      <c r="G57" s="66">
        <v>100</v>
      </c>
      <c r="H57" s="75">
        <f t="shared" ref="H57:H70" si="6">SUM(F57+G57)</f>
        <v>7092</v>
      </c>
    </row>
    <row r="58" spans="1:8" ht="27.95" customHeight="1" x14ac:dyDescent="0.25">
      <c r="A58" s="30">
        <f>A57+1</f>
        <v>38</v>
      </c>
      <c r="B58" s="36" t="s">
        <v>108</v>
      </c>
      <c r="C58" s="81">
        <f>336.47*1.04</f>
        <v>349.92880000000002</v>
      </c>
      <c r="D58" s="79">
        <v>15.2</v>
      </c>
      <c r="E58" s="79">
        <v>15.2</v>
      </c>
      <c r="F58" s="75">
        <f t="shared" si="5"/>
        <v>5318.9177600000003</v>
      </c>
      <c r="G58" s="75">
        <v>100</v>
      </c>
      <c r="H58" s="75">
        <f t="shared" si="6"/>
        <v>5418.9177600000003</v>
      </c>
    </row>
    <row r="59" spans="1:8" ht="27.95" customHeight="1" x14ac:dyDescent="0.25">
      <c r="A59" s="30">
        <f t="shared" ref="A59:A70" si="7">A58+1</f>
        <v>39</v>
      </c>
      <c r="B59" s="36" t="s">
        <v>110</v>
      </c>
      <c r="C59" s="81">
        <f>360.84*1.04</f>
        <v>375.27359999999999</v>
      </c>
      <c r="D59" s="79">
        <v>15.2</v>
      </c>
      <c r="E59" s="79">
        <v>15.2</v>
      </c>
      <c r="F59" s="75">
        <f t="shared" si="5"/>
        <v>5704.1587199999994</v>
      </c>
      <c r="G59" s="75">
        <v>100</v>
      </c>
      <c r="H59" s="75">
        <f t="shared" si="6"/>
        <v>5804.1587199999994</v>
      </c>
    </row>
    <row r="60" spans="1:8" ht="27.95" customHeight="1" x14ac:dyDescent="0.25">
      <c r="A60" s="30">
        <f t="shared" si="7"/>
        <v>40</v>
      </c>
      <c r="B60" s="36" t="s">
        <v>112</v>
      </c>
      <c r="C60" s="81">
        <f>328.57*1.04</f>
        <v>341.71280000000002</v>
      </c>
      <c r="D60" s="79">
        <v>15.2</v>
      </c>
      <c r="E60" s="79">
        <v>15.2</v>
      </c>
      <c r="F60" s="75">
        <f t="shared" si="5"/>
        <v>5194.0345600000001</v>
      </c>
      <c r="G60" s="75">
        <v>100</v>
      </c>
      <c r="H60" s="75">
        <f t="shared" si="6"/>
        <v>5294.0345600000001</v>
      </c>
    </row>
    <row r="61" spans="1:8" ht="27.95" customHeight="1" x14ac:dyDescent="0.25">
      <c r="A61" s="30">
        <f t="shared" si="7"/>
        <v>41</v>
      </c>
      <c r="B61" s="36" t="s">
        <v>114</v>
      </c>
      <c r="C61" s="81">
        <f>379.27*1.04</f>
        <v>394.44079999999997</v>
      </c>
      <c r="D61" s="79">
        <v>15.2</v>
      </c>
      <c r="E61" s="79">
        <v>15.2</v>
      </c>
      <c r="F61" s="75">
        <f t="shared" si="5"/>
        <v>5995.5001599999996</v>
      </c>
      <c r="G61" s="75">
        <v>100</v>
      </c>
      <c r="H61" s="75">
        <f t="shared" si="6"/>
        <v>6095.5001599999996</v>
      </c>
    </row>
    <row r="62" spans="1:8" ht="27.95" customHeight="1" x14ac:dyDescent="0.25">
      <c r="A62" s="30">
        <f t="shared" si="7"/>
        <v>42</v>
      </c>
      <c r="B62" s="36" t="s">
        <v>116</v>
      </c>
      <c r="C62" s="81">
        <f>371</f>
        <v>371</v>
      </c>
      <c r="D62" s="79">
        <v>15.2</v>
      </c>
      <c r="E62" s="79">
        <v>15.2</v>
      </c>
      <c r="F62" s="75">
        <f t="shared" si="5"/>
        <v>5639.2</v>
      </c>
      <c r="G62" s="75">
        <v>100</v>
      </c>
      <c r="H62" s="75">
        <f t="shared" si="6"/>
        <v>5739.2</v>
      </c>
    </row>
    <row r="63" spans="1:8" ht="27.95" customHeight="1" x14ac:dyDescent="0.25">
      <c r="A63" s="30">
        <f t="shared" si="7"/>
        <v>43</v>
      </c>
      <c r="B63" s="36" t="s">
        <v>118</v>
      </c>
      <c r="C63" s="81">
        <f>251.87*1.04</f>
        <v>261.94479999999999</v>
      </c>
      <c r="D63" s="79">
        <v>15.2</v>
      </c>
      <c r="E63" s="79">
        <v>15.2</v>
      </c>
      <c r="F63" s="75">
        <f t="shared" si="5"/>
        <v>3981.5609599999998</v>
      </c>
      <c r="G63" s="75">
        <v>100</v>
      </c>
      <c r="H63" s="75">
        <f t="shared" si="6"/>
        <v>4081.5609599999998</v>
      </c>
    </row>
    <row r="64" spans="1:8" ht="27.95" customHeight="1" x14ac:dyDescent="0.25">
      <c r="A64" s="30">
        <f t="shared" si="7"/>
        <v>44</v>
      </c>
      <c r="B64" s="36" t="s">
        <v>120</v>
      </c>
      <c r="C64" s="81">
        <f>251.87*1.04</f>
        <v>261.94479999999999</v>
      </c>
      <c r="D64" s="79">
        <v>15.2</v>
      </c>
      <c r="E64" s="79">
        <v>15.2</v>
      </c>
      <c r="F64" s="75">
        <f t="shared" si="5"/>
        <v>3981.5609599999998</v>
      </c>
      <c r="G64" s="75">
        <v>100</v>
      </c>
      <c r="H64" s="75">
        <f t="shared" si="6"/>
        <v>4081.5609599999998</v>
      </c>
    </row>
    <row r="65" spans="1:8" ht="27.95" customHeight="1" x14ac:dyDescent="0.25">
      <c r="A65" s="30">
        <f t="shared" si="7"/>
        <v>45</v>
      </c>
      <c r="B65" s="36" t="s">
        <v>122</v>
      </c>
      <c r="C65" s="81">
        <f>251.87*1.04</f>
        <v>261.94479999999999</v>
      </c>
      <c r="D65" s="79">
        <v>15.2</v>
      </c>
      <c r="E65" s="79">
        <v>15.2</v>
      </c>
      <c r="F65" s="75">
        <f t="shared" si="5"/>
        <v>3981.5609599999998</v>
      </c>
      <c r="G65" s="75">
        <v>100</v>
      </c>
      <c r="H65" s="75">
        <f t="shared" si="6"/>
        <v>4081.5609599999998</v>
      </c>
    </row>
    <row r="66" spans="1:8" ht="27.95" customHeight="1" x14ac:dyDescent="0.25">
      <c r="A66" s="30">
        <f t="shared" si="7"/>
        <v>46</v>
      </c>
      <c r="B66" s="36" t="s">
        <v>124</v>
      </c>
      <c r="C66" s="81">
        <f>251.87*1.04</f>
        <v>261.94479999999999</v>
      </c>
      <c r="D66" s="79">
        <v>15.2</v>
      </c>
      <c r="E66" s="79">
        <v>15.2</v>
      </c>
      <c r="F66" s="75">
        <f t="shared" si="5"/>
        <v>3981.5609599999998</v>
      </c>
      <c r="G66" s="75">
        <v>100</v>
      </c>
      <c r="H66" s="75">
        <f t="shared" si="6"/>
        <v>4081.5609599999998</v>
      </c>
    </row>
    <row r="67" spans="1:8" ht="27.95" customHeight="1" x14ac:dyDescent="0.25">
      <c r="A67" s="30">
        <f t="shared" si="7"/>
        <v>47</v>
      </c>
      <c r="B67" s="36" t="s">
        <v>126</v>
      </c>
      <c r="C67" s="81">
        <f>319.39*1.04</f>
        <v>332.16559999999998</v>
      </c>
      <c r="D67" s="79">
        <v>15.2</v>
      </c>
      <c r="E67" s="79">
        <v>15.2</v>
      </c>
      <c r="F67" s="75">
        <f t="shared" si="5"/>
        <v>5048.9171199999992</v>
      </c>
      <c r="G67" s="75">
        <v>100</v>
      </c>
      <c r="H67" s="75">
        <f t="shared" si="6"/>
        <v>5148.9171199999992</v>
      </c>
    </row>
    <row r="68" spans="1:8" ht="27.95" customHeight="1" x14ac:dyDescent="0.25">
      <c r="A68" s="30">
        <f t="shared" si="7"/>
        <v>48</v>
      </c>
      <c r="B68" s="48" t="s">
        <v>128</v>
      </c>
      <c r="C68" s="81">
        <f>319.39*1.04</f>
        <v>332.16559999999998</v>
      </c>
      <c r="D68" s="79">
        <v>15.2</v>
      </c>
      <c r="E68" s="79">
        <v>15.2</v>
      </c>
      <c r="F68" s="75">
        <f t="shared" si="5"/>
        <v>5048.9171199999992</v>
      </c>
      <c r="G68" s="75">
        <v>100</v>
      </c>
      <c r="H68" s="75">
        <f t="shared" si="6"/>
        <v>5148.9171199999992</v>
      </c>
    </row>
    <row r="69" spans="1:8" ht="27.95" customHeight="1" x14ac:dyDescent="0.25">
      <c r="A69" s="30">
        <f t="shared" si="7"/>
        <v>49</v>
      </c>
      <c r="B69" s="36" t="s">
        <v>130</v>
      </c>
      <c r="C69" s="81">
        <f>319.39*1.04</f>
        <v>332.16559999999998</v>
      </c>
      <c r="D69" s="79">
        <v>15.2</v>
      </c>
      <c r="E69" s="79">
        <v>15.2</v>
      </c>
      <c r="F69" s="75">
        <f t="shared" si="5"/>
        <v>5048.9171199999992</v>
      </c>
      <c r="G69" s="75">
        <v>100</v>
      </c>
      <c r="H69" s="75">
        <f t="shared" si="6"/>
        <v>5148.9171199999992</v>
      </c>
    </row>
    <row r="70" spans="1:8" ht="27.95" customHeight="1" x14ac:dyDescent="0.25">
      <c r="A70" s="30">
        <f t="shared" si="7"/>
        <v>50</v>
      </c>
      <c r="B70" s="36" t="s">
        <v>132</v>
      </c>
      <c r="C70" s="81">
        <f>186.91*1.04</f>
        <v>194.38640000000001</v>
      </c>
      <c r="D70" s="79">
        <v>15.2</v>
      </c>
      <c r="E70" s="79">
        <v>15.2</v>
      </c>
      <c r="F70" s="75">
        <f t="shared" si="5"/>
        <v>2954.67328</v>
      </c>
      <c r="G70" s="75">
        <v>100</v>
      </c>
      <c r="H70" s="75">
        <f t="shared" si="6"/>
        <v>3054.67328</v>
      </c>
    </row>
    <row r="71" spans="1:8" ht="27.95" customHeight="1" x14ac:dyDescent="0.25">
      <c r="A71" s="30"/>
      <c r="B71" s="99" t="s">
        <v>133</v>
      </c>
      <c r="C71" s="81"/>
      <c r="D71" s="79"/>
      <c r="E71" s="79"/>
      <c r="F71" s="75"/>
      <c r="G71" s="75"/>
      <c r="H71" s="75"/>
    </row>
    <row r="72" spans="1:8" ht="27.95" customHeight="1" x14ac:dyDescent="0.25">
      <c r="A72" s="30">
        <f>A70+1</f>
        <v>51</v>
      </c>
      <c r="B72" s="36" t="s">
        <v>137</v>
      </c>
      <c r="C72" s="81">
        <f>261.98*1.04</f>
        <v>272.45920000000001</v>
      </c>
      <c r="D72" s="79">
        <v>15.2</v>
      </c>
      <c r="E72" s="79">
        <v>15.2</v>
      </c>
      <c r="F72" s="75">
        <f t="shared" ref="F72:F78" si="8">C72*E72</f>
        <v>4141.3798399999996</v>
      </c>
      <c r="G72" s="75">
        <v>100</v>
      </c>
      <c r="H72" s="75">
        <f t="shared" ref="H72:H78" si="9">SUM(F72+G72)</f>
        <v>4241.3798399999996</v>
      </c>
    </row>
    <row r="73" spans="1:8" ht="27.95" customHeight="1" x14ac:dyDescent="0.25">
      <c r="A73" s="30">
        <f t="shared" ref="A73:A76" si="10">A72+1</f>
        <v>52</v>
      </c>
      <c r="B73" s="36" t="s">
        <v>139</v>
      </c>
      <c r="C73" s="81">
        <f>251.87*1.04</f>
        <v>261.94479999999999</v>
      </c>
      <c r="D73" s="79">
        <v>15.2</v>
      </c>
      <c r="E73" s="79">
        <v>15.2</v>
      </c>
      <c r="F73" s="75">
        <f t="shared" si="8"/>
        <v>3981.5609599999998</v>
      </c>
      <c r="G73" s="75">
        <v>100</v>
      </c>
      <c r="H73" s="75">
        <f t="shared" si="9"/>
        <v>4081.5609599999998</v>
      </c>
    </row>
    <row r="74" spans="1:8" ht="27.95" customHeight="1" x14ac:dyDescent="0.25">
      <c r="A74" s="30">
        <f t="shared" si="10"/>
        <v>53</v>
      </c>
      <c r="B74" s="43" t="s">
        <v>141</v>
      </c>
      <c r="C74" s="81">
        <f>269.11*1.04</f>
        <v>279.87440000000004</v>
      </c>
      <c r="D74" s="30">
        <v>15.2</v>
      </c>
      <c r="E74" s="79">
        <v>15.2</v>
      </c>
      <c r="F74" s="75">
        <f t="shared" si="8"/>
        <v>4254.0908800000007</v>
      </c>
      <c r="G74" s="75">
        <v>100</v>
      </c>
      <c r="H74" s="75">
        <f t="shared" si="9"/>
        <v>4354.0908800000007</v>
      </c>
    </row>
    <row r="75" spans="1:8" ht="27.95" customHeight="1" x14ac:dyDescent="0.25">
      <c r="A75" s="30">
        <f t="shared" si="10"/>
        <v>54</v>
      </c>
      <c r="B75" s="36" t="s">
        <v>143</v>
      </c>
      <c r="C75" s="81">
        <f>251.87*1.04</f>
        <v>261.94479999999999</v>
      </c>
      <c r="D75" s="79">
        <v>15.2</v>
      </c>
      <c r="E75" s="79">
        <v>15.2</v>
      </c>
      <c r="F75" s="75">
        <f t="shared" si="8"/>
        <v>3981.5609599999998</v>
      </c>
      <c r="G75" s="75">
        <v>100</v>
      </c>
      <c r="H75" s="75">
        <f t="shared" si="9"/>
        <v>4081.5609599999998</v>
      </c>
    </row>
    <row r="76" spans="1:8" ht="27.95" customHeight="1" x14ac:dyDescent="0.25">
      <c r="A76" s="30">
        <f t="shared" si="10"/>
        <v>55</v>
      </c>
      <c r="B76" s="36" t="s">
        <v>145</v>
      </c>
      <c r="C76" s="81">
        <f>251.87*1.04</f>
        <v>261.94479999999999</v>
      </c>
      <c r="D76" s="79">
        <v>15.2</v>
      </c>
      <c r="E76" s="79">
        <v>15.2</v>
      </c>
      <c r="F76" s="75">
        <f t="shared" si="8"/>
        <v>3981.5609599999998</v>
      </c>
      <c r="G76" s="75">
        <v>100</v>
      </c>
      <c r="H76" s="75">
        <f t="shared" si="9"/>
        <v>4081.5609599999998</v>
      </c>
    </row>
    <row r="77" spans="1:8" ht="27.95" customHeight="1" x14ac:dyDescent="0.25">
      <c r="A77" s="3">
        <f>A76+1</f>
        <v>56</v>
      </c>
      <c r="B77" s="36" t="s">
        <v>170</v>
      </c>
      <c r="C77" s="81">
        <f>280</f>
        <v>280</v>
      </c>
      <c r="D77" s="79">
        <v>15.2</v>
      </c>
      <c r="E77" s="79">
        <v>15.2</v>
      </c>
      <c r="F77" s="75">
        <f t="shared" si="8"/>
        <v>4256</v>
      </c>
      <c r="G77" s="75">
        <v>100</v>
      </c>
      <c r="H77" s="75">
        <f t="shared" si="9"/>
        <v>4356</v>
      </c>
    </row>
    <row r="78" spans="1:8" ht="27.95" customHeight="1" x14ac:dyDescent="0.25">
      <c r="A78" s="30">
        <f>A77+1</f>
        <v>57</v>
      </c>
      <c r="B78" s="36" t="s">
        <v>147</v>
      </c>
      <c r="C78" s="81">
        <f>366.8*1.04</f>
        <v>381.47200000000004</v>
      </c>
      <c r="D78" s="79">
        <v>15.2</v>
      </c>
      <c r="E78" s="79">
        <v>15.2</v>
      </c>
      <c r="F78" s="75">
        <f t="shared" si="8"/>
        <v>5798.3744000000006</v>
      </c>
      <c r="G78" s="75">
        <v>100</v>
      </c>
      <c r="H78" s="75">
        <f t="shared" si="9"/>
        <v>5898.3744000000006</v>
      </c>
    </row>
    <row r="79" spans="1:8" ht="27.95" customHeight="1" x14ac:dyDescent="0.25">
      <c r="A79" s="30"/>
      <c r="B79" s="100" t="s">
        <v>148</v>
      </c>
      <c r="C79" s="81"/>
      <c r="D79" s="84"/>
      <c r="E79" s="79"/>
      <c r="F79" s="85"/>
      <c r="G79" s="85"/>
      <c r="H79" s="75"/>
    </row>
    <row r="80" spans="1:8" ht="27.95" customHeight="1" x14ac:dyDescent="0.25">
      <c r="A80" s="30">
        <f>A78+1</f>
        <v>58</v>
      </c>
      <c r="B80" s="43" t="s">
        <v>150</v>
      </c>
      <c r="C80" s="81">
        <f>440</f>
        <v>440</v>
      </c>
      <c r="D80" s="67">
        <v>15.2</v>
      </c>
      <c r="E80" s="79">
        <v>15.2</v>
      </c>
      <c r="F80" s="75">
        <f>C80*E80</f>
        <v>6688</v>
      </c>
      <c r="G80" s="75">
        <v>100</v>
      </c>
      <c r="H80" s="75">
        <f>SUM(F80+G80)</f>
        <v>6788</v>
      </c>
    </row>
    <row r="81" spans="1:8" ht="27.95" customHeight="1" x14ac:dyDescent="0.25">
      <c r="A81" s="30">
        <f>A80+1</f>
        <v>59</v>
      </c>
      <c r="B81" s="57" t="s">
        <v>152</v>
      </c>
      <c r="C81" s="81">
        <f>305.88*1.04</f>
        <v>318.11520000000002</v>
      </c>
      <c r="D81" s="67">
        <v>15.2</v>
      </c>
      <c r="E81" s="79">
        <v>15.2</v>
      </c>
      <c r="F81" s="75">
        <f>C81*E81</f>
        <v>4835.3510400000005</v>
      </c>
      <c r="G81" s="75">
        <v>100</v>
      </c>
      <c r="H81" s="75">
        <f>SUM(F81+G81)</f>
        <v>4935.3510400000005</v>
      </c>
    </row>
    <row r="82" spans="1:8" ht="27.95" customHeight="1" x14ac:dyDescent="0.25">
      <c r="A82" s="30">
        <f>A81+1</f>
        <v>60</v>
      </c>
      <c r="B82" s="57" t="s">
        <v>154</v>
      </c>
      <c r="C82" s="81">
        <f>336.47*1.04</f>
        <v>349.92880000000002</v>
      </c>
      <c r="D82" s="79">
        <v>15.2</v>
      </c>
      <c r="E82" s="79">
        <v>15.2</v>
      </c>
      <c r="F82" s="75">
        <v>0</v>
      </c>
      <c r="G82" s="75">
        <v>0</v>
      </c>
      <c r="H82" s="75">
        <f>SUM(F82+G82)</f>
        <v>0</v>
      </c>
    </row>
    <row r="83" spans="1:8" ht="27.95" customHeight="1" x14ac:dyDescent="0.25">
      <c r="A83" s="30">
        <f>A82+1</f>
        <v>61</v>
      </c>
      <c r="B83" s="57" t="s">
        <v>311</v>
      </c>
      <c r="C83" s="81">
        <v>349.93</v>
      </c>
      <c r="D83" s="79">
        <v>15.2</v>
      </c>
      <c r="E83" s="79">
        <v>15.2</v>
      </c>
      <c r="F83" s="75">
        <f>C83*E83</f>
        <v>5318.9359999999997</v>
      </c>
      <c r="G83" s="75">
        <v>100</v>
      </c>
      <c r="H83" s="75">
        <f>SUM(F83+G83)</f>
        <v>5418.9359999999997</v>
      </c>
    </row>
    <row r="84" spans="1:8" ht="27.95" customHeight="1" x14ac:dyDescent="0.25">
      <c r="A84" s="30"/>
      <c r="B84" s="100" t="s">
        <v>155</v>
      </c>
      <c r="C84" s="81"/>
      <c r="D84" s="67"/>
      <c r="E84" s="79"/>
      <c r="F84" s="75"/>
      <c r="G84" s="75"/>
      <c r="H84" s="75"/>
    </row>
    <row r="85" spans="1:8" ht="27.95" customHeight="1" x14ac:dyDescent="0.25">
      <c r="A85" s="30">
        <f>A83+1</f>
        <v>62</v>
      </c>
      <c r="B85" s="43" t="s">
        <v>157</v>
      </c>
      <c r="C85" s="81">
        <f>388</f>
        <v>388</v>
      </c>
      <c r="D85" s="79">
        <v>15.2</v>
      </c>
      <c r="E85" s="79">
        <v>15.2</v>
      </c>
      <c r="F85" s="75">
        <f>C85*E85</f>
        <v>5897.5999999999995</v>
      </c>
      <c r="G85" s="75">
        <v>100</v>
      </c>
      <c r="H85" s="75">
        <f>SUM(F85+G85)</f>
        <v>5997.5999999999995</v>
      </c>
    </row>
    <row r="86" spans="1:8" ht="27.95" customHeight="1" x14ac:dyDescent="0.25">
      <c r="A86" s="30"/>
      <c r="B86" s="99" t="s">
        <v>158</v>
      </c>
      <c r="C86" s="81"/>
      <c r="D86" s="79"/>
      <c r="E86" s="79"/>
      <c r="F86" s="75"/>
      <c r="G86" s="75"/>
      <c r="H86" s="75"/>
    </row>
    <row r="87" spans="1:8" ht="22.5" customHeight="1" x14ac:dyDescent="0.3">
      <c r="A87" s="3">
        <f>A85+1</f>
        <v>63</v>
      </c>
      <c r="B87" s="39" t="s">
        <v>160</v>
      </c>
      <c r="C87" s="81">
        <f>410</f>
        <v>410</v>
      </c>
      <c r="D87" s="79">
        <v>15.2</v>
      </c>
      <c r="E87" s="79">
        <v>15.2</v>
      </c>
      <c r="F87" s="75">
        <f t="shared" ref="F87:F92" si="11">C87*E87</f>
        <v>6232</v>
      </c>
      <c r="G87" s="75">
        <v>100</v>
      </c>
      <c r="H87" s="75">
        <f t="shared" ref="H87:H92" si="12">SUM(F87+G87)</f>
        <v>6332</v>
      </c>
    </row>
    <row r="88" spans="1:8" ht="27.95" customHeight="1" x14ac:dyDescent="0.25">
      <c r="A88" s="3">
        <f t="shared" ref="A88:A92" si="13">A87+1</f>
        <v>64</v>
      </c>
      <c r="B88" s="36" t="s">
        <v>164</v>
      </c>
      <c r="C88" s="81">
        <f>280</f>
        <v>280</v>
      </c>
      <c r="D88" s="79">
        <v>15.2</v>
      </c>
      <c r="E88" s="79">
        <v>15.2</v>
      </c>
      <c r="F88" s="75">
        <f t="shared" si="11"/>
        <v>4256</v>
      </c>
      <c r="G88" s="75">
        <v>100</v>
      </c>
      <c r="H88" s="75">
        <f t="shared" si="12"/>
        <v>4356</v>
      </c>
    </row>
    <row r="89" spans="1:8" ht="27.95" customHeight="1" x14ac:dyDescent="0.25">
      <c r="A89" s="3">
        <f t="shared" si="13"/>
        <v>65</v>
      </c>
      <c r="B89" s="48" t="s">
        <v>166</v>
      </c>
      <c r="C89" s="81">
        <f>318.76*1.04</f>
        <v>331.5104</v>
      </c>
      <c r="D89" s="79">
        <v>15.2</v>
      </c>
      <c r="E89" s="79">
        <v>15.2</v>
      </c>
      <c r="F89" s="75">
        <f t="shared" si="11"/>
        <v>5038.9580799999994</v>
      </c>
      <c r="G89" s="66">
        <v>100</v>
      </c>
      <c r="H89" s="75">
        <f t="shared" si="12"/>
        <v>5138.9580799999994</v>
      </c>
    </row>
    <row r="90" spans="1:8" ht="27.95" customHeight="1" x14ac:dyDescent="0.25">
      <c r="A90" s="3">
        <f t="shared" si="13"/>
        <v>66</v>
      </c>
      <c r="B90" s="48" t="s">
        <v>168</v>
      </c>
      <c r="C90" s="81">
        <f>316.18*1.04</f>
        <v>328.8272</v>
      </c>
      <c r="D90" s="79">
        <v>15.2</v>
      </c>
      <c r="E90" s="79">
        <v>15.2</v>
      </c>
      <c r="F90" s="75">
        <f t="shared" si="11"/>
        <v>4998.1734399999996</v>
      </c>
      <c r="G90" s="66">
        <v>100</v>
      </c>
      <c r="H90" s="75">
        <f t="shared" si="12"/>
        <v>5098.1734399999996</v>
      </c>
    </row>
    <row r="91" spans="1:8" ht="27.95" customHeight="1" x14ac:dyDescent="0.25">
      <c r="A91" s="3">
        <f t="shared" si="13"/>
        <v>67</v>
      </c>
      <c r="B91" s="36" t="s">
        <v>135</v>
      </c>
      <c r="C91" s="81">
        <f>410</f>
        <v>410</v>
      </c>
      <c r="D91" s="79">
        <v>15.2</v>
      </c>
      <c r="E91" s="79">
        <v>15.2</v>
      </c>
      <c r="F91" s="75">
        <f t="shared" si="11"/>
        <v>6232</v>
      </c>
      <c r="G91" s="75">
        <v>100</v>
      </c>
      <c r="H91" s="75">
        <f t="shared" si="12"/>
        <v>6332</v>
      </c>
    </row>
    <row r="92" spans="1:8" ht="27.95" customHeight="1" x14ac:dyDescent="0.25">
      <c r="A92" s="3">
        <f t="shared" si="13"/>
        <v>68</v>
      </c>
      <c r="B92" s="36" t="s">
        <v>312</v>
      </c>
      <c r="C92" s="81">
        <v>280</v>
      </c>
      <c r="D92" s="79">
        <v>15.2</v>
      </c>
      <c r="E92" s="79">
        <v>15.2</v>
      </c>
      <c r="F92" s="75">
        <f t="shared" si="11"/>
        <v>4256</v>
      </c>
      <c r="G92" s="75">
        <v>100</v>
      </c>
      <c r="H92" s="75">
        <f t="shared" si="12"/>
        <v>4356</v>
      </c>
    </row>
    <row r="93" spans="1:8" ht="27.95" customHeight="1" x14ac:dyDescent="0.25">
      <c r="A93" s="30"/>
      <c r="B93" s="99" t="s">
        <v>171</v>
      </c>
      <c r="C93" s="81"/>
      <c r="D93" s="79"/>
      <c r="E93" s="79"/>
      <c r="F93" s="75"/>
      <c r="G93" s="75"/>
      <c r="H93" s="75"/>
    </row>
    <row r="94" spans="1:8" ht="27.95" customHeight="1" x14ac:dyDescent="0.25">
      <c r="A94" s="30">
        <f>A92+1</f>
        <v>69</v>
      </c>
      <c r="B94" s="43" t="s">
        <v>37</v>
      </c>
      <c r="C94" s="81">
        <v>410</v>
      </c>
      <c r="D94" s="79">
        <v>15.2</v>
      </c>
      <c r="E94" s="79">
        <v>15.2</v>
      </c>
      <c r="F94" s="75">
        <f t="shared" ref="F94:F115" si="14">C94*E94</f>
        <v>6232</v>
      </c>
      <c r="G94" s="75">
        <v>100</v>
      </c>
      <c r="H94" s="75">
        <f t="shared" ref="H94:H115" si="15">SUM(F94+G94)</f>
        <v>6332</v>
      </c>
    </row>
    <row r="95" spans="1:8" ht="27.95" customHeight="1" x14ac:dyDescent="0.25">
      <c r="A95" s="30">
        <f>A94+1</f>
        <v>70</v>
      </c>
      <c r="B95" s="36" t="s">
        <v>175</v>
      </c>
      <c r="C95" s="81">
        <f>269.11*1.04</f>
        <v>279.87440000000004</v>
      </c>
      <c r="D95" s="79">
        <v>15.2</v>
      </c>
      <c r="E95" s="79">
        <v>15.2</v>
      </c>
      <c r="F95" s="75">
        <f t="shared" si="14"/>
        <v>4254.0908800000007</v>
      </c>
      <c r="G95" s="75">
        <v>100</v>
      </c>
      <c r="H95" s="75">
        <f t="shared" si="15"/>
        <v>4354.0908800000007</v>
      </c>
    </row>
    <row r="96" spans="1:8" ht="27.95" customHeight="1" x14ac:dyDescent="0.25">
      <c r="A96" s="30">
        <f>A95+1</f>
        <v>71</v>
      </c>
      <c r="B96" s="36" t="s">
        <v>177</v>
      </c>
      <c r="C96" s="81">
        <f t="shared" ref="C96:C103" si="16">269.11*1.04</f>
        <v>279.87440000000004</v>
      </c>
      <c r="D96" s="79">
        <v>15.2</v>
      </c>
      <c r="E96" s="79">
        <v>15.2</v>
      </c>
      <c r="F96" s="75">
        <f t="shared" si="14"/>
        <v>4254.0908800000007</v>
      </c>
      <c r="G96" s="75">
        <v>100</v>
      </c>
      <c r="H96" s="75">
        <f t="shared" si="15"/>
        <v>4354.0908800000007</v>
      </c>
    </row>
    <row r="97" spans="1:8" ht="27.95" customHeight="1" x14ac:dyDescent="0.25">
      <c r="A97" s="30">
        <f t="shared" ref="A97:A151" si="17">A96+1</f>
        <v>72</v>
      </c>
      <c r="B97" s="36" t="s">
        <v>179</v>
      </c>
      <c r="C97" s="81">
        <f t="shared" si="16"/>
        <v>279.87440000000004</v>
      </c>
      <c r="D97" s="79">
        <v>15.2</v>
      </c>
      <c r="E97" s="79">
        <v>15.2</v>
      </c>
      <c r="F97" s="75">
        <f t="shared" si="14"/>
        <v>4254.0908800000007</v>
      </c>
      <c r="G97" s="75">
        <v>100</v>
      </c>
      <c r="H97" s="75">
        <f t="shared" si="15"/>
        <v>4354.0908800000007</v>
      </c>
    </row>
    <row r="98" spans="1:8" ht="27.95" customHeight="1" x14ac:dyDescent="0.25">
      <c r="A98" s="30">
        <f t="shared" si="17"/>
        <v>73</v>
      </c>
      <c r="B98" s="36" t="s">
        <v>181</v>
      </c>
      <c r="C98" s="81">
        <f t="shared" si="16"/>
        <v>279.87440000000004</v>
      </c>
      <c r="D98" s="79">
        <v>15.2</v>
      </c>
      <c r="E98" s="79">
        <v>15.2</v>
      </c>
      <c r="F98" s="75">
        <f t="shared" si="14"/>
        <v>4254.0908800000007</v>
      </c>
      <c r="G98" s="75">
        <v>100</v>
      </c>
      <c r="H98" s="75">
        <f t="shared" si="15"/>
        <v>4354.0908800000007</v>
      </c>
    </row>
    <row r="99" spans="1:8" ht="27.95" customHeight="1" x14ac:dyDescent="0.25">
      <c r="A99" s="30">
        <f t="shared" si="17"/>
        <v>74</v>
      </c>
      <c r="B99" s="36" t="s">
        <v>183</v>
      </c>
      <c r="C99" s="81">
        <f t="shared" si="16"/>
        <v>279.87440000000004</v>
      </c>
      <c r="D99" s="79">
        <v>15.2</v>
      </c>
      <c r="E99" s="79">
        <v>15.2</v>
      </c>
      <c r="F99" s="75">
        <f t="shared" si="14"/>
        <v>4254.0908800000007</v>
      </c>
      <c r="G99" s="75">
        <v>100</v>
      </c>
      <c r="H99" s="75">
        <f t="shared" si="15"/>
        <v>4354.0908800000007</v>
      </c>
    </row>
    <row r="100" spans="1:8" ht="27.95" customHeight="1" x14ac:dyDescent="0.25">
      <c r="A100" s="30">
        <f t="shared" si="17"/>
        <v>75</v>
      </c>
      <c r="B100" s="36" t="s">
        <v>185</v>
      </c>
      <c r="C100" s="81">
        <f t="shared" si="16"/>
        <v>279.87440000000004</v>
      </c>
      <c r="D100" s="79">
        <v>15.2</v>
      </c>
      <c r="E100" s="79">
        <v>15.2</v>
      </c>
      <c r="F100" s="75">
        <f t="shared" si="14"/>
        <v>4254.0908800000007</v>
      </c>
      <c r="G100" s="75">
        <v>100</v>
      </c>
      <c r="H100" s="75">
        <f t="shared" si="15"/>
        <v>4354.0908800000007</v>
      </c>
    </row>
    <row r="101" spans="1:8" ht="27.95" customHeight="1" x14ac:dyDescent="0.25">
      <c r="A101" s="30">
        <f t="shared" si="17"/>
        <v>76</v>
      </c>
      <c r="B101" s="36" t="s">
        <v>187</v>
      </c>
      <c r="C101" s="81">
        <f t="shared" si="16"/>
        <v>279.87440000000004</v>
      </c>
      <c r="D101" s="79">
        <v>15.2</v>
      </c>
      <c r="E101" s="79">
        <v>15.2</v>
      </c>
      <c r="F101" s="75">
        <f t="shared" si="14"/>
        <v>4254.0908800000007</v>
      </c>
      <c r="G101" s="75">
        <v>100</v>
      </c>
      <c r="H101" s="75">
        <f t="shared" si="15"/>
        <v>4354.0908800000007</v>
      </c>
    </row>
    <row r="102" spans="1:8" ht="27.95" customHeight="1" x14ac:dyDescent="0.25">
      <c r="A102" s="30">
        <f t="shared" si="17"/>
        <v>77</v>
      </c>
      <c r="B102" s="36" t="s">
        <v>189</v>
      </c>
      <c r="C102" s="81">
        <f t="shared" si="16"/>
        <v>279.87440000000004</v>
      </c>
      <c r="D102" s="79">
        <v>15.2</v>
      </c>
      <c r="E102" s="79">
        <v>15.2</v>
      </c>
      <c r="F102" s="75">
        <f t="shared" si="14"/>
        <v>4254.0908800000007</v>
      </c>
      <c r="G102" s="75">
        <v>100</v>
      </c>
      <c r="H102" s="75">
        <f t="shared" si="15"/>
        <v>4354.0908800000007</v>
      </c>
    </row>
    <row r="103" spans="1:8" ht="27.95" customHeight="1" x14ac:dyDescent="0.25">
      <c r="A103" s="30">
        <f t="shared" si="17"/>
        <v>78</v>
      </c>
      <c r="B103" s="36" t="s">
        <v>191</v>
      </c>
      <c r="C103" s="81">
        <f t="shared" si="16"/>
        <v>279.87440000000004</v>
      </c>
      <c r="D103" s="79">
        <v>15.2</v>
      </c>
      <c r="E103" s="79">
        <v>15.2</v>
      </c>
      <c r="F103" s="75">
        <f t="shared" si="14"/>
        <v>4254.0908800000007</v>
      </c>
      <c r="G103" s="75">
        <v>100</v>
      </c>
      <c r="H103" s="75">
        <f t="shared" si="15"/>
        <v>4354.0908800000007</v>
      </c>
    </row>
    <row r="104" spans="1:8" ht="27.95" customHeight="1" x14ac:dyDescent="0.25">
      <c r="A104" s="30">
        <f t="shared" si="17"/>
        <v>79</v>
      </c>
      <c r="B104" s="36" t="s">
        <v>193</v>
      </c>
      <c r="C104" s="81">
        <f>253</f>
        <v>253</v>
      </c>
      <c r="D104" s="79">
        <v>15.2</v>
      </c>
      <c r="E104" s="79">
        <v>15.2</v>
      </c>
      <c r="F104" s="75">
        <f t="shared" si="14"/>
        <v>3845.6</v>
      </c>
      <c r="G104" s="75">
        <v>100</v>
      </c>
      <c r="H104" s="75">
        <f t="shared" si="15"/>
        <v>3945.6</v>
      </c>
    </row>
    <row r="105" spans="1:8" ht="27.95" customHeight="1" x14ac:dyDescent="0.25">
      <c r="A105" s="30">
        <f t="shared" si="17"/>
        <v>80</v>
      </c>
      <c r="B105" s="36" t="s">
        <v>195</v>
      </c>
      <c r="C105" s="81">
        <f>137.01*1.04</f>
        <v>142.49039999999999</v>
      </c>
      <c r="D105" s="79">
        <v>15.2</v>
      </c>
      <c r="E105" s="79">
        <v>15.2</v>
      </c>
      <c r="F105" s="75">
        <f t="shared" si="14"/>
        <v>2165.8540799999996</v>
      </c>
      <c r="G105" s="75">
        <v>100</v>
      </c>
      <c r="H105" s="75">
        <f t="shared" si="15"/>
        <v>2265.8540799999996</v>
      </c>
    </row>
    <row r="106" spans="1:8" ht="27.95" customHeight="1" x14ac:dyDescent="0.25">
      <c r="A106" s="30">
        <f t="shared" si="17"/>
        <v>81</v>
      </c>
      <c r="B106" s="36" t="s">
        <v>197</v>
      </c>
      <c r="C106" s="81">
        <v>253</v>
      </c>
      <c r="D106" s="79">
        <v>15.2</v>
      </c>
      <c r="E106" s="79">
        <v>15.2</v>
      </c>
      <c r="F106" s="75">
        <f t="shared" si="14"/>
        <v>3845.6</v>
      </c>
      <c r="G106" s="75">
        <v>100</v>
      </c>
      <c r="H106" s="75">
        <f t="shared" si="15"/>
        <v>3945.6</v>
      </c>
    </row>
    <row r="107" spans="1:8" ht="27.95" customHeight="1" x14ac:dyDescent="0.25">
      <c r="A107" s="30">
        <f t="shared" si="17"/>
        <v>82</v>
      </c>
      <c r="B107" s="36" t="s">
        <v>199</v>
      </c>
      <c r="C107" s="81">
        <v>253</v>
      </c>
      <c r="D107" s="79">
        <v>15.2</v>
      </c>
      <c r="E107" s="79">
        <v>15.2</v>
      </c>
      <c r="F107" s="75">
        <f t="shared" si="14"/>
        <v>3845.6</v>
      </c>
      <c r="G107" s="75">
        <v>100</v>
      </c>
      <c r="H107" s="75">
        <f t="shared" si="15"/>
        <v>3945.6</v>
      </c>
    </row>
    <row r="108" spans="1:8" ht="27.95" customHeight="1" x14ac:dyDescent="0.25">
      <c r="A108" s="30">
        <f t="shared" si="17"/>
        <v>83</v>
      </c>
      <c r="B108" s="36" t="s">
        <v>201</v>
      </c>
      <c r="C108" s="81">
        <v>253</v>
      </c>
      <c r="D108" s="79">
        <v>15.2</v>
      </c>
      <c r="E108" s="79">
        <v>15.2</v>
      </c>
      <c r="F108" s="75">
        <f t="shared" si="14"/>
        <v>3845.6</v>
      </c>
      <c r="G108" s="75">
        <v>100</v>
      </c>
      <c r="H108" s="75">
        <f t="shared" si="15"/>
        <v>3945.6</v>
      </c>
    </row>
    <row r="109" spans="1:8" ht="27.95" customHeight="1" x14ac:dyDescent="0.25">
      <c r="A109" s="30">
        <f t="shared" si="17"/>
        <v>84</v>
      </c>
      <c r="B109" s="36" t="s">
        <v>203</v>
      </c>
      <c r="C109" s="81">
        <f>243.27*1.04</f>
        <v>253.00080000000003</v>
      </c>
      <c r="D109" s="79">
        <v>15.2</v>
      </c>
      <c r="E109" s="79">
        <v>15.2</v>
      </c>
      <c r="F109" s="75">
        <f t="shared" si="14"/>
        <v>3845.6121600000001</v>
      </c>
      <c r="G109" s="75">
        <v>100</v>
      </c>
      <c r="H109" s="75">
        <f t="shared" si="15"/>
        <v>3945.6121600000001</v>
      </c>
    </row>
    <row r="110" spans="1:8" ht="27.95" customHeight="1" x14ac:dyDescent="0.25">
      <c r="A110" s="30">
        <f t="shared" si="17"/>
        <v>85</v>
      </c>
      <c r="B110" s="36" t="s">
        <v>205</v>
      </c>
      <c r="C110" s="81">
        <v>253</v>
      </c>
      <c r="D110" s="79">
        <v>15.2</v>
      </c>
      <c r="E110" s="79">
        <v>15.2</v>
      </c>
      <c r="F110" s="75">
        <f t="shared" si="14"/>
        <v>3845.6</v>
      </c>
      <c r="G110" s="75">
        <v>100</v>
      </c>
      <c r="H110" s="75">
        <f t="shared" si="15"/>
        <v>3945.6</v>
      </c>
    </row>
    <row r="111" spans="1:8" ht="27.95" customHeight="1" x14ac:dyDescent="0.25">
      <c r="A111" s="30">
        <f t="shared" si="17"/>
        <v>86</v>
      </c>
      <c r="B111" s="36" t="s">
        <v>207</v>
      </c>
      <c r="C111" s="81">
        <v>253</v>
      </c>
      <c r="D111" s="79">
        <v>15.2</v>
      </c>
      <c r="E111" s="79">
        <v>15.2</v>
      </c>
      <c r="F111" s="75">
        <f t="shared" si="14"/>
        <v>3845.6</v>
      </c>
      <c r="G111" s="75">
        <v>100</v>
      </c>
      <c r="H111" s="75">
        <f t="shared" si="15"/>
        <v>3945.6</v>
      </c>
    </row>
    <row r="112" spans="1:8" ht="27.95" customHeight="1" x14ac:dyDescent="0.25">
      <c r="A112" s="30">
        <f t="shared" si="17"/>
        <v>87</v>
      </c>
      <c r="B112" s="43" t="s">
        <v>209</v>
      </c>
      <c r="C112" s="81">
        <f>338.66*1.04</f>
        <v>352.20640000000003</v>
      </c>
      <c r="D112" s="79">
        <v>15.2</v>
      </c>
      <c r="E112" s="79">
        <v>15.2</v>
      </c>
      <c r="F112" s="75">
        <f t="shared" si="14"/>
        <v>5353.5372800000005</v>
      </c>
      <c r="G112" s="75">
        <v>100</v>
      </c>
      <c r="H112" s="75">
        <f t="shared" si="15"/>
        <v>5453.5372800000005</v>
      </c>
    </row>
    <row r="113" spans="1:8" ht="27.95" customHeight="1" x14ac:dyDescent="0.25">
      <c r="A113" s="30">
        <f t="shared" si="17"/>
        <v>88</v>
      </c>
      <c r="B113" s="36" t="s">
        <v>211</v>
      </c>
      <c r="C113" s="81">
        <f>244.79*1.04</f>
        <v>254.58160000000001</v>
      </c>
      <c r="D113" s="79">
        <v>15.2</v>
      </c>
      <c r="E113" s="79">
        <v>15.2</v>
      </c>
      <c r="F113" s="75">
        <f t="shared" si="14"/>
        <v>3869.64032</v>
      </c>
      <c r="G113" s="75">
        <v>100</v>
      </c>
      <c r="H113" s="75">
        <f t="shared" si="15"/>
        <v>3969.64032</v>
      </c>
    </row>
    <row r="114" spans="1:8" ht="27.95" customHeight="1" x14ac:dyDescent="0.25">
      <c r="A114" s="30">
        <f>A113+1</f>
        <v>89</v>
      </c>
      <c r="B114" s="36" t="s">
        <v>213</v>
      </c>
      <c r="C114" s="81">
        <f>244.79*1.04</f>
        <v>254.58160000000001</v>
      </c>
      <c r="D114" s="79">
        <v>15.2</v>
      </c>
      <c r="E114" s="79">
        <v>15.2</v>
      </c>
      <c r="F114" s="75">
        <f t="shared" si="14"/>
        <v>3869.64032</v>
      </c>
      <c r="G114" s="75">
        <v>100</v>
      </c>
      <c r="H114" s="75">
        <f t="shared" si="15"/>
        <v>3969.64032</v>
      </c>
    </row>
    <row r="115" spans="1:8" ht="27.95" customHeight="1" x14ac:dyDescent="0.25">
      <c r="A115" s="30">
        <f>A114+1</f>
        <v>90</v>
      </c>
      <c r="B115" s="43" t="s">
        <v>215</v>
      </c>
      <c r="C115" s="81">
        <f>244.79*1.04</f>
        <v>254.58160000000001</v>
      </c>
      <c r="D115" s="79">
        <v>15.2</v>
      </c>
      <c r="E115" s="79">
        <v>15.2</v>
      </c>
      <c r="F115" s="75">
        <f t="shared" si="14"/>
        <v>3869.64032</v>
      </c>
      <c r="G115" s="75">
        <v>100</v>
      </c>
      <c r="H115" s="75">
        <f t="shared" si="15"/>
        <v>3969.64032</v>
      </c>
    </row>
    <row r="116" spans="1:8" ht="27.95" customHeight="1" x14ac:dyDescent="0.25">
      <c r="A116" s="30"/>
      <c r="B116" s="99" t="s">
        <v>216</v>
      </c>
      <c r="C116" s="81"/>
      <c r="D116" s="79"/>
      <c r="E116" s="79"/>
      <c r="F116" s="75"/>
      <c r="G116" s="75"/>
      <c r="H116" s="75"/>
    </row>
    <row r="117" spans="1:8" ht="21.75" customHeight="1" x14ac:dyDescent="0.3">
      <c r="A117" s="3">
        <f>A115+1</f>
        <v>91</v>
      </c>
      <c r="B117" s="82" t="s">
        <v>218</v>
      </c>
      <c r="C117" s="81">
        <v>410</v>
      </c>
      <c r="D117" s="79">
        <v>15.2</v>
      </c>
      <c r="E117" s="79">
        <v>15.2</v>
      </c>
      <c r="F117" s="75">
        <f t="shared" ref="F117:F139" si="18">C117*E117</f>
        <v>6232</v>
      </c>
      <c r="G117" s="75">
        <v>100</v>
      </c>
      <c r="H117" s="75">
        <f t="shared" ref="H117:H139" si="19">SUM(F117+G117)</f>
        <v>6332</v>
      </c>
    </row>
    <row r="118" spans="1:8" ht="27.95" customHeight="1" x14ac:dyDescent="0.25">
      <c r="A118" s="30">
        <f>A117+1</f>
        <v>92</v>
      </c>
      <c r="B118" s="36" t="s">
        <v>220</v>
      </c>
      <c r="C118" s="81">
        <f>400.07*1.04</f>
        <v>416.07280000000003</v>
      </c>
      <c r="D118" s="79">
        <v>15.2</v>
      </c>
      <c r="E118" s="79">
        <v>15.2</v>
      </c>
      <c r="F118" s="75">
        <f t="shared" si="18"/>
        <v>6324.30656</v>
      </c>
      <c r="G118" s="75">
        <v>100</v>
      </c>
      <c r="H118" s="75">
        <f t="shared" si="19"/>
        <v>6424.30656</v>
      </c>
    </row>
    <row r="119" spans="1:8" ht="27.95" customHeight="1" x14ac:dyDescent="0.25">
      <c r="A119" s="30">
        <f t="shared" si="17"/>
        <v>93</v>
      </c>
      <c r="B119" s="36" t="s">
        <v>222</v>
      </c>
      <c r="C119" s="81">
        <v>300</v>
      </c>
      <c r="D119" s="79">
        <v>15.2</v>
      </c>
      <c r="E119" s="79">
        <v>15.2</v>
      </c>
      <c r="F119" s="75">
        <f t="shared" si="18"/>
        <v>4560</v>
      </c>
      <c r="G119" s="75">
        <v>100</v>
      </c>
      <c r="H119" s="75">
        <f t="shared" si="19"/>
        <v>4660</v>
      </c>
    </row>
    <row r="120" spans="1:8" ht="27.95" customHeight="1" x14ac:dyDescent="0.25">
      <c r="A120" s="30">
        <f t="shared" si="17"/>
        <v>94</v>
      </c>
      <c r="B120" s="36" t="s">
        <v>224</v>
      </c>
      <c r="C120" s="81">
        <f>317.58*1.04</f>
        <v>330.28320000000002</v>
      </c>
      <c r="D120" s="79">
        <v>15.2</v>
      </c>
      <c r="E120" s="79">
        <v>15.2</v>
      </c>
      <c r="F120" s="75">
        <f t="shared" si="18"/>
        <v>5020.3046400000003</v>
      </c>
      <c r="G120" s="75">
        <v>100</v>
      </c>
      <c r="H120" s="75">
        <f t="shared" si="19"/>
        <v>5120.3046400000003</v>
      </c>
    </row>
    <row r="121" spans="1:8" ht="27.95" customHeight="1" x14ac:dyDescent="0.25">
      <c r="A121" s="30">
        <f t="shared" si="17"/>
        <v>95</v>
      </c>
      <c r="B121" s="36" t="s">
        <v>226</v>
      </c>
      <c r="C121" s="81">
        <v>300</v>
      </c>
      <c r="D121" s="79">
        <v>15.2</v>
      </c>
      <c r="E121" s="79">
        <v>15.2</v>
      </c>
      <c r="F121" s="75">
        <f t="shared" si="18"/>
        <v>4560</v>
      </c>
      <c r="G121" s="75">
        <v>100</v>
      </c>
      <c r="H121" s="75">
        <f t="shared" si="19"/>
        <v>4660</v>
      </c>
    </row>
    <row r="122" spans="1:8" ht="27.95" customHeight="1" x14ac:dyDescent="0.25">
      <c r="A122" s="30">
        <f t="shared" si="17"/>
        <v>96</v>
      </c>
      <c r="B122" s="36" t="s">
        <v>228</v>
      </c>
      <c r="C122" s="81">
        <v>300</v>
      </c>
      <c r="D122" s="79">
        <v>15.2</v>
      </c>
      <c r="E122" s="79">
        <v>15.2</v>
      </c>
      <c r="F122" s="75">
        <f t="shared" si="18"/>
        <v>4560</v>
      </c>
      <c r="G122" s="75">
        <v>100</v>
      </c>
      <c r="H122" s="75">
        <f t="shared" si="19"/>
        <v>4660</v>
      </c>
    </row>
    <row r="123" spans="1:8" ht="27.95" customHeight="1" x14ac:dyDescent="0.25">
      <c r="A123" s="30">
        <f t="shared" si="17"/>
        <v>97</v>
      </c>
      <c r="B123" s="36" t="s">
        <v>230</v>
      </c>
      <c r="C123" s="81">
        <v>300</v>
      </c>
      <c r="D123" s="79">
        <v>15.2</v>
      </c>
      <c r="E123" s="79">
        <v>15.2</v>
      </c>
      <c r="F123" s="75">
        <f t="shared" si="18"/>
        <v>4560</v>
      </c>
      <c r="G123" s="75">
        <v>100</v>
      </c>
      <c r="H123" s="75">
        <f t="shared" si="19"/>
        <v>4660</v>
      </c>
    </row>
    <row r="124" spans="1:8" ht="27.95" customHeight="1" x14ac:dyDescent="0.25">
      <c r="A124" s="30">
        <f t="shared" si="17"/>
        <v>98</v>
      </c>
      <c r="B124" s="36" t="s">
        <v>232</v>
      </c>
      <c r="C124" s="81">
        <v>300</v>
      </c>
      <c r="D124" s="79">
        <v>15.2</v>
      </c>
      <c r="E124" s="79">
        <v>15.2</v>
      </c>
      <c r="F124" s="75">
        <f t="shared" si="18"/>
        <v>4560</v>
      </c>
      <c r="G124" s="75">
        <v>100</v>
      </c>
      <c r="H124" s="75">
        <f t="shared" si="19"/>
        <v>4660</v>
      </c>
    </row>
    <row r="125" spans="1:8" ht="27.95" customHeight="1" x14ac:dyDescent="0.25">
      <c r="A125" s="30">
        <f t="shared" si="17"/>
        <v>99</v>
      </c>
      <c r="B125" s="36" t="s">
        <v>234</v>
      </c>
      <c r="C125" s="81">
        <v>300</v>
      </c>
      <c r="D125" s="30">
        <v>15.2</v>
      </c>
      <c r="E125" s="79">
        <v>15.2</v>
      </c>
      <c r="F125" s="75">
        <f t="shared" si="18"/>
        <v>4560</v>
      </c>
      <c r="G125" s="75">
        <v>100</v>
      </c>
      <c r="H125" s="75">
        <f t="shared" si="19"/>
        <v>4660</v>
      </c>
    </row>
    <row r="126" spans="1:8" ht="27.95" customHeight="1" x14ac:dyDescent="0.25">
      <c r="A126" s="30">
        <f t="shared" si="17"/>
        <v>100</v>
      </c>
      <c r="B126" s="36" t="s">
        <v>236</v>
      </c>
      <c r="C126" s="81">
        <v>300</v>
      </c>
      <c r="D126" s="79">
        <v>15.2</v>
      </c>
      <c r="E126" s="79">
        <v>15.2</v>
      </c>
      <c r="F126" s="75">
        <f t="shared" si="18"/>
        <v>4560</v>
      </c>
      <c r="G126" s="75">
        <v>100</v>
      </c>
      <c r="H126" s="75">
        <f t="shared" si="19"/>
        <v>4660</v>
      </c>
    </row>
    <row r="127" spans="1:8" ht="27.95" customHeight="1" x14ac:dyDescent="0.25">
      <c r="A127" s="30">
        <f t="shared" si="17"/>
        <v>101</v>
      </c>
      <c r="B127" s="36" t="s">
        <v>238</v>
      </c>
      <c r="C127" s="81">
        <v>280</v>
      </c>
      <c r="D127" s="79">
        <v>15.2</v>
      </c>
      <c r="E127" s="79">
        <v>15.2</v>
      </c>
      <c r="F127" s="75">
        <f t="shared" si="18"/>
        <v>4256</v>
      </c>
      <c r="G127" s="75">
        <v>100</v>
      </c>
      <c r="H127" s="75">
        <f t="shared" si="19"/>
        <v>4356</v>
      </c>
    </row>
    <row r="128" spans="1:8" ht="27.95" customHeight="1" x14ac:dyDescent="0.25">
      <c r="A128" s="30">
        <f t="shared" si="17"/>
        <v>102</v>
      </c>
      <c r="B128" s="36" t="s">
        <v>240</v>
      </c>
      <c r="C128" s="81">
        <v>280</v>
      </c>
      <c r="D128" s="79">
        <v>15.2</v>
      </c>
      <c r="E128" s="79">
        <v>15.2</v>
      </c>
      <c r="F128" s="75">
        <f t="shared" si="18"/>
        <v>4256</v>
      </c>
      <c r="G128" s="75">
        <v>100</v>
      </c>
      <c r="H128" s="75">
        <f t="shared" si="19"/>
        <v>4356</v>
      </c>
    </row>
    <row r="129" spans="1:8" ht="27.95" customHeight="1" x14ac:dyDescent="0.25">
      <c r="A129" s="30">
        <f t="shared" si="17"/>
        <v>103</v>
      </c>
      <c r="B129" s="36" t="s">
        <v>242</v>
      </c>
      <c r="C129" s="81">
        <f>280</f>
        <v>280</v>
      </c>
      <c r="D129" s="79">
        <v>15.2</v>
      </c>
      <c r="E129" s="79">
        <v>15.2</v>
      </c>
      <c r="F129" s="75">
        <f t="shared" si="18"/>
        <v>4256</v>
      </c>
      <c r="G129" s="75">
        <v>100</v>
      </c>
      <c r="H129" s="75">
        <f t="shared" si="19"/>
        <v>4356</v>
      </c>
    </row>
    <row r="130" spans="1:8" ht="27.95" customHeight="1" x14ac:dyDescent="0.25">
      <c r="A130" s="30">
        <f t="shared" si="17"/>
        <v>104</v>
      </c>
      <c r="B130" s="36" t="s">
        <v>244</v>
      </c>
      <c r="C130" s="81">
        <v>280</v>
      </c>
      <c r="D130" s="79">
        <v>15.2</v>
      </c>
      <c r="E130" s="79">
        <v>15.2</v>
      </c>
      <c r="F130" s="75">
        <f t="shared" si="18"/>
        <v>4256</v>
      </c>
      <c r="G130" s="75">
        <v>100</v>
      </c>
      <c r="H130" s="75">
        <f t="shared" si="19"/>
        <v>4356</v>
      </c>
    </row>
    <row r="131" spans="1:8" ht="27.95" customHeight="1" x14ac:dyDescent="0.25">
      <c r="A131" s="30">
        <f t="shared" si="17"/>
        <v>105</v>
      </c>
      <c r="B131" s="36" t="s">
        <v>246</v>
      </c>
      <c r="C131" s="81">
        <f>280</f>
        <v>280</v>
      </c>
      <c r="D131" s="79">
        <v>15.2</v>
      </c>
      <c r="E131" s="79">
        <v>15.2</v>
      </c>
      <c r="F131" s="75">
        <f t="shared" si="18"/>
        <v>4256</v>
      </c>
      <c r="G131" s="75">
        <v>100</v>
      </c>
      <c r="H131" s="75">
        <f t="shared" si="19"/>
        <v>4356</v>
      </c>
    </row>
    <row r="132" spans="1:8" ht="27.95" customHeight="1" x14ac:dyDescent="0.25">
      <c r="A132" s="30">
        <f t="shared" si="17"/>
        <v>106</v>
      </c>
      <c r="B132" s="36" t="s">
        <v>248</v>
      </c>
      <c r="C132" s="81">
        <v>280</v>
      </c>
      <c r="D132" s="30">
        <v>15.2</v>
      </c>
      <c r="E132" s="79">
        <v>15.2</v>
      </c>
      <c r="F132" s="75">
        <f t="shared" si="18"/>
        <v>4256</v>
      </c>
      <c r="G132" s="75">
        <v>100</v>
      </c>
      <c r="H132" s="75">
        <f t="shared" si="19"/>
        <v>4356</v>
      </c>
    </row>
    <row r="133" spans="1:8" ht="27.95" customHeight="1" x14ac:dyDescent="0.25">
      <c r="A133" s="30">
        <f t="shared" si="17"/>
        <v>107</v>
      </c>
      <c r="B133" s="36" t="s">
        <v>250</v>
      </c>
      <c r="C133" s="81">
        <f>245.93*1.04</f>
        <v>255.7672</v>
      </c>
      <c r="D133" s="79">
        <v>15.2</v>
      </c>
      <c r="E133" s="79">
        <v>15.2</v>
      </c>
      <c r="F133" s="75">
        <f t="shared" si="18"/>
        <v>3887.6614399999999</v>
      </c>
      <c r="G133" s="75">
        <v>100</v>
      </c>
      <c r="H133" s="75">
        <f t="shared" si="19"/>
        <v>3987.6614399999999</v>
      </c>
    </row>
    <row r="134" spans="1:8" ht="27.95" customHeight="1" x14ac:dyDescent="0.25">
      <c r="A134" s="30">
        <f t="shared" si="17"/>
        <v>108</v>
      </c>
      <c r="B134" s="36" t="s">
        <v>252</v>
      </c>
      <c r="C134" s="81">
        <v>280</v>
      </c>
      <c r="D134" s="79">
        <v>15.2</v>
      </c>
      <c r="E134" s="79">
        <v>15.2</v>
      </c>
      <c r="F134" s="75">
        <f t="shared" si="18"/>
        <v>4256</v>
      </c>
      <c r="G134" s="75">
        <v>100</v>
      </c>
      <c r="H134" s="75">
        <f t="shared" si="19"/>
        <v>4356</v>
      </c>
    </row>
    <row r="135" spans="1:8" ht="27.95" customHeight="1" x14ac:dyDescent="0.25">
      <c r="A135" s="30">
        <f t="shared" si="17"/>
        <v>109</v>
      </c>
      <c r="B135" s="36" t="s">
        <v>254</v>
      </c>
      <c r="C135" s="81">
        <v>280</v>
      </c>
      <c r="D135" s="79">
        <v>15.2</v>
      </c>
      <c r="E135" s="79">
        <v>15.2</v>
      </c>
      <c r="F135" s="75">
        <f t="shared" si="18"/>
        <v>4256</v>
      </c>
      <c r="G135" s="75">
        <v>100</v>
      </c>
      <c r="H135" s="75">
        <f t="shared" si="19"/>
        <v>4356</v>
      </c>
    </row>
    <row r="136" spans="1:8" ht="27.95" customHeight="1" x14ac:dyDescent="0.25">
      <c r="A136" s="30">
        <f t="shared" si="17"/>
        <v>110</v>
      </c>
      <c r="B136" s="43" t="s">
        <v>256</v>
      </c>
      <c r="C136" s="81">
        <v>280</v>
      </c>
      <c r="D136" s="79">
        <v>15.2</v>
      </c>
      <c r="E136" s="79">
        <v>15.2</v>
      </c>
      <c r="F136" s="75">
        <f t="shared" si="18"/>
        <v>4256</v>
      </c>
      <c r="G136" s="75">
        <v>100</v>
      </c>
      <c r="H136" s="75">
        <f t="shared" si="19"/>
        <v>4356</v>
      </c>
    </row>
    <row r="137" spans="1:8" ht="27.95" customHeight="1" x14ac:dyDescent="0.25">
      <c r="A137" s="30">
        <f t="shared" si="17"/>
        <v>111</v>
      </c>
      <c r="B137" s="36" t="s">
        <v>259</v>
      </c>
      <c r="C137" s="81">
        <v>280</v>
      </c>
      <c r="D137" s="79">
        <v>15.2</v>
      </c>
      <c r="E137" s="79">
        <v>15.2</v>
      </c>
      <c r="F137" s="75">
        <f t="shared" si="18"/>
        <v>4256</v>
      </c>
      <c r="G137" s="75">
        <v>100</v>
      </c>
      <c r="H137" s="75">
        <f t="shared" si="19"/>
        <v>4356</v>
      </c>
    </row>
    <row r="138" spans="1:8" ht="27.95" customHeight="1" x14ac:dyDescent="0.25">
      <c r="A138" s="30">
        <f t="shared" si="17"/>
        <v>112</v>
      </c>
      <c r="B138" s="36" t="s">
        <v>261</v>
      </c>
      <c r="C138" s="81">
        <v>280</v>
      </c>
      <c r="D138" s="79">
        <v>15.2</v>
      </c>
      <c r="E138" s="79">
        <v>15.2</v>
      </c>
      <c r="F138" s="75">
        <f t="shared" si="18"/>
        <v>4256</v>
      </c>
      <c r="G138" s="75">
        <v>100</v>
      </c>
      <c r="H138" s="75">
        <f t="shared" si="19"/>
        <v>4356</v>
      </c>
    </row>
    <row r="139" spans="1:8" ht="27.95" customHeight="1" x14ac:dyDescent="0.25">
      <c r="A139" s="30">
        <f t="shared" si="17"/>
        <v>113</v>
      </c>
      <c r="B139" s="36" t="s">
        <v>320</v>
      </c>
      <c r="C139" s="81">
        <f>252*1.04</f>
        <v>262.08</v>
      </c>
      <c r="D139" s="79">
        <v>15.2</v>
      </c>
      <c r="E139" s="79">
        <v>15.2</v>
      </c>
      <c r="F139" s="75">
        <f t="shared" si="18"/>
        <v>3983.6159999999995</v>
      </c>
      <c r="G139" s="75">
        <v>100</v>
      </c>
      <c r="H139" s="75">
        <f t="shared" si="19"/>
        <v>4083.6159999999995</v>
      </c>
    </row>
    <row r="140" spans="1:8" ht="27.95" customHeight="1" x14ac:dyDescent="0.25">
      <c r="A140" s="30"/>
      <c r="B140" s="101" t="s">
        <v>262</v>
      </c>
      <c r="C140" s="81"/>
      <c r="D140" s="79"/>
      <c r="E140" s="79"/>
      <c r="F140" s="75"/>
      <c r="G140" s="75"/>
      <c r="H140" s="75"/>
    </row>
    <row r="141" spans="1:8" ht="27" customHeight="1" x14ac:dyDescent="0.25">
      <c r="A141" s="30">
        <f>A139+1</f>
        <v>114</v>
      </c>
      <c r="B141" s="36" t="s">
        <v>264</v>
      </c>
      <c r="C141" s="81">
        <v>410</v>
      </c>
      <c r="D141" s="79">
        <v>15.2</v>
      </c>
      <c r="E141" s="79">
        <v>15.2</v>
      </c>
      <c r="F141" s="75">
        <f t="shared" ref="F141:F151" si="20">C141*E141</f>
        <v>6232</v>
      </c>
      <c r="G141" s="75">
        <v>100</v>
      </c>
      <c r="H141" s="75">
        <f t="shared" ref="H141:H151" si="21">SUM(F141+G141)</f>
        <v>6332</v>
      </c>
    </row>
    <row r="142" spans="1:8" ht="27.95" customHeight="1" x14ac:dyDescent="0.25">
      <c r="A142" s="30">
        <f t="shared" si="17"/>
        <v>115</v>
      </c>
      <c r="B142" s="36" t="s">
        <v>266</v>
      </c>
      <c r="C142" s="81">
        <f>317.58*1.04</f>
        <v>330.28320000000002</v>
      </c>
      <c r="D142" s="79">
        <v>15.2</v>
      </c>
      <c r="E142" s="79">
        <v>15.2</v>
      </c>
      <c r="F142" s="75">
        <f t="shared" si="20"/>
        <v>5020.3046400000003</v>
      </c>
      <c r="G142" s="75">
        <v>100</v>
      </c>
      <c r="H142" s="75">
        <f t="shared" si="21"/>
        <v>5120.3046400000003</v>
      </c>
    </row>
    <row r="143" spans="1:8" ht="27.95" customHeight="1" x14ac:dyDescent="0.25">
      <c r="A143" s="30">
        <f t="shared" si="17"/>
        <v>116</v>
      </c>
      <c r="B143" s="43" t="s">
        <v>257</v>
      </c>
      <c r="C143" s="81">
        <f>251.87*1.04</f>
        <v>261.94479999999999</v>
      </c>
      <c r="D143" s="79">
        <v>15.2</v>
      </c>
      <c r="E143" s="79">
        <v>15.2</v>
      </c>
      <c r="F143" s="75">
        <f t="shared" si="20"/>
        <v>3981.5609599999998</v>
      </c>
      <c r="G143" s="75">
        <v>100</v>
      </c>
      <c r="H143" s="75">
        <f t="shared" si="21"/>
        <v>4081.5609599999998</v>
      </c>
    </row>
    <row r="144" spans="1:8" ht="27.95" customHeight="1" x14ac:dyDescent="0.25">
      <c r="A144" s="30">
        <f t="shared" si="17"/>
        <v>117</v>
      </c>
      <c r="B144" s="36" t="s">
        <v>268</v>
      </c>
      <c r="C144" s="81">
        <f>335.13*1.04</f>
        <v>348.53520000000003</v>
      </c>
      <c r="D144" s="79">
        <v>15.2</v>
      </c>
      <c r="E144" s="79">
        <v>15.2</v>
      </c>
      <c r="F144" s="75">
        <f t="shared" si="20"/>
        <v>5297.7350400000005</v>
      </c>
      <c r="G144" s="75">
        <v>100</v>
      </c>
      <c r="H144" s="75">
        <f t="shared" si="21"/>
        <v>5397.7350400000005</v>
      </c>
    </row>
    <row r="145" spans="1:10" ht="27.95" customHeight="1" x14ac:dyDescent="0.25">
      <c r="A145" s="30">
        <f t="shared" si="17"/>
        <v>118</v>
      </c>
      <c r="B145" s="36" t="s">
        <v>270</v>
      </c>
      <c r="C145" s="81">
        <f>335.13*1.04</f>
        <v>348.53520000000003</v>
      </c>
      <c r="D145" s="79">
        <v>15.2</v>
      </c>
      <c r="E145" s="79">
        <v>15.2</v>
      </c>
      <c r="F145" s="75">
        <f t="shared" si="20"/>
        <v>5297.7350400000005</v>
      </c>
      <c r="G145" s="75">
        <v>100</v>
      </c>
      <c r="H145" s="75">
        <f t="shared" si="21"/>
        <v>5397.7350400000005</v>
      </c>
    </row>
    <row r="146" spans="1:10" ht="27.95" customHeight="1" x14ac:dyDescent="0.25">
      <c r="A146" s="30">
        <f t="shared" si="17"/>
        <v>119</v>
      </c>
      <c r="B146" s="43" t="s">
        <v>272</v>
      </c>
      <c r="C146" s="81">
        <f>335.13*1.04</f>
        <v>348.53520000000003</v>
      </c>
      <c r="D146" s="67">
        <v>15.2</v>
      </c>
      <c r="E146" s="79">
        <v>15.2</v>
      </c>
      <c r="F146" s="75">
        <f t="shared" si="20"/>
        <v>5297.7350400000005</v>
      </c>
      <c r="G146" s="75">
        <v>100</v>
      </c>
      <c r="H146" s="75">
        <f t="shared" si="21"/>
        <v>5397.7350400000005</v>
      </c>
    </row>
    <row r="147" spans="1:10" ht="27.95" customHeight="1" x14ac:dyDescent="0.25">
      <c r="A147" s="30">
        <f t="shared" si="17"/>
        <v>120</v>
      </c>
      <c r="B147" s="43" t="s">
        <v>274</v>
      </c>
      <c r="C147" s="81">
        <f>301.93*1.04</f>
        <v>314.00720000000001</v>
      </c>
      <c r="D147" s="67">
        <v>15.2</v>
      </c>
      <c r="E147" s="79">
        <v>15.2</v>
      </c>
      <c r="F147" s="75">
        <f t="shared" si="20"/>
        <v>4772.9094400000004</v>
      </c>
      <c r="G147" s="75">
        <v>100</v>
      </c>
      <c r="H147" s="75">
        <f t="shared" si="21"/>
        <v>4872.9094400000004</v>
      </c>
    </row>
    <row r="148" spans="1:10" ht="27.95" customHeight="1" x14ac:dyDescent="0.25">
      <c r="A148" s="30">
        <f t="shared" si="17"/>
        <v>121</v>
      </c>
      <c r="B148" s="36" t="s">
        <v>276</v>
      </c>
      <c r="C148" s="81">
        <f>261.98*1.04</f>
        <v>272.45920000000001</v>
      </c>
      <c r="D148" s="79">
        <v>15.2</v>
      </c>
      <c r="E148" s="79">
        <v>15.2</v>
      </c>
      <c r="F148" s="75">
        <f t="shared" si="20"/>
        <v>4141.3798399999996</v>
      </c>
      <c r="G148" s="75">
        <v>100</v>
      </c>
      <c r="H148" s="75">
        <f t="shared" si="21"/>
        <v>4241.3798399999996</v>
      </c>
    </row>
    <row r="149" spans="1:10" ht="27.95" customHeight="1" x14ac:dyDescent="0.25">
      <c r="A149" s="30">
        <f t="shared" si="17"/>
        <v>122</v>
      </c>
      <c r="B149" s="43" t="s">
        <v>278</v>
      </c>
      <c r="C149" s="81">
        <f>261.98*1.04</f>
        <v>272.45920000000001</v>
      </c>
      <c r="D149" s="79">
        <v>15.2</v>
      </c>
      <c r="E149" s="79">
        <v>15.2</v>
      </c>
      <c r="F149" s="75">
        <f t="shared" si="20"/>
        <v>4141.3798399999996</v>
      </c>
      <c r="G149" s="66">
        <v>100</v>
      </c>
      <c r="H149" s="75">
        <f t="shared" si="21"/>
        <v>4241.3798399999996</v>
      </c>
    </row>
    <row r="150" spans="1:10" ht="27.95" customHeight="1" x14ac:dyDescent="0.25">
      <c r="A150" s="30">
        <f t="shared" si="17"/>
        <v>123</v>
      </c>
      <c r="B150" s="43" t="s">
        <v>322</v>
      </c>
      <c r="C150" s="81">
        <v>237.12</v>
      </c>
      <c r="D150" s="79">
        <v>15.2</v>
      </c>
      <c r="E150" s="79">
        <v>15.2</v>
      </c>
      <c r="F150" s="75">
        <f t="shared" si="20"/>
        <v>3604.2239999999997</v>
      </c>
      <c r="G150" s="66">
        <v>100</v>
      </c>
      <c r="H150" s="75">
        <f t="shared" si="21"/>
        <v>3704.2239999999997</v>
      </c>
    </row>
    <row r="151" spans="1:10" ht="27.95" customHeight="1" x14ac:dyDescent="0.25">
      <c r="A151" s="30">
        <f t="shared" si="17"/>
        <v>124</v>
      </c>
      <c r="B151" s="43" t="s">
        <v>323</v>
      </c>
      <c r="C151" s="81">
        <v>314.08</v>
      </c>
      <c r="D151" s="79">
        <v>15.2</v>
      </c>
      <c r="E151" s="79">
        <v>15.2</v>
      </c>
      <c r="F151" s="75">
        <f t="shared" si="20"/>
        <v>4774.0159999999996</v>
      </c>
      <c r="G151" s="66">
        <v>100</v>
      </c>
      <c r="H151" s="75">
        <f t="shared" si="21"/>
        <v>4874.0159999999996</v>
      </c>
    </row>
    <row r="152" spans="1:10" ht="27.95" customHeight="1" x14ac:dyDescent="0.25">
      <c r="A152" s="30"/>
      <c r="B152" s="99" t="s">
        <v>279</v>
      </c>
      <c r="C152" s="81"/>
      <c r="D152" s="79"/>
      <c r="E152" s="79"/>
      <c r="F152" s="75"/>
      <c r="G152" s="75"/>
      <c r="H152" s="75"/>
    </row>
    <row r="153" spans="1:10" ht="27.95" customHeight="1" x14ac:dyDescent="0.25">
      <c r="A153" s="30">
        <f>A151+1</f>
        <v>125</v>
      </c>
      <c r="B153" s="48" t="s">
        <v>285</v>
      </c>
      <c r="C153" s="81">
        <f>400*1.04</f>
        <v>416</v>
      </c>
      <c r="D153" s="30">
        <v>15.2</v>
      </c>
      <c r="E153" s="79">
        <v>15.2</v>
      </c>
      <c r="F153" s="75">
        <f>C153*E153</f>
        <v>6323.2</v>
      </c>
      <c r="G153" s="75">
        <v>100</v>
      </c>
      <c r="H153" s="75">
        <f>SUM(F153+G153)</f>
        <v>6423.2</v>
      </c>
    </row>
    <row r="154" spans="1:10" ht="27.95" customHeight="1" x14ac:dyDescent="0.25">
      <c r="A154" s="30">
        <v>126</v>
      </c>
      <c r="B154" s="36" t="s">
        <v>281</v>
      </c>
      <c r="C154" s="81">
        <v>410</v>
      </c>
      <c r="D154" s="79">
        <v>15.2</v>
      </c>
      <c r="E154" s="79">
        <v>15.2</v>
      </c>
      <c r="F154" s="75">
        <f>C154*E154</f>
        <v>6232</v>
      </c>
      <c r="G154" s="75">
        <v>100</v>
      </c>
      <c r="H154" s="75">
        <f>SUM(F154+G154)</f>
        <v>6332</v>
      </c>
    </row>
    <row r="155" spans="1:10" ht="27.95" customHeight="1" x14ac:dyDescent="0.25">
      <c r="A155" s="30">
        <f>A154+1</f>
        <v>127</v>
      </c>
      <c r="B155" s="36" t="s">
        <v>64</v>
      </c>
      <c r="C155" s="81">
        <f>400*1.04</f>
        <v>416</v>
      </c>
      <c r="D155" s="79">
        <v>15.2</v>
      </c>
      <c r="E155" s="79">
        <v>15.2</v>
      </c>
      <c r="F155" s="75">
        <f>C155*E155</f>
        <v>6323.2</v>
      </c>
      <c r="G155" s="75">
        <v>100</v>
      </c>
      <c r="H155" s="75">
        <f>SUM(F155+G155)</f>
        <v>6423.2</v>
      </c>
      <c r="I155" s="46"/>
      <c r="J155" s="47"/>
    </row>
    <row r="156" spans="1:10" ht="27.95" customHeight="1" x14ac:dyDescent="0.25">
      <c r="A156" s="30">
        <f>A155+1</f>
        <v>128</v>
      </c>
      <c r="B156" s="36" t="s">
        <v>82</v>
      </c>
      <c r="C156" s="81">
        <f>400.07*1.04</f>
        <v>416.07280000000003</v>
      </c>
      <c r="D156" s="79">
        <v>15.2</v>
      </c>
      <c r="E156" s="79">
        <v>15.2</v>
      </c>
      <c r="F156" s="75">
        <f>C156*E156</f>
        <v>6324.30656</v>
      </c>
      <c r="G156" s="83">
        <v>100</v>
      </c>
      <c r="H156" s="75">
        <f>SUM(F156+G156)</f>
        <v>6424.30656</v>
      </c>
    </row>
    <row r="157" spans="1:10" ht="27.95" customHeight="1" x14ac:dyDescent="0.25">
      <c r="A157" s="30"/>
      <c r="B157" s="99" t="s">
        <v>286</v>
      </c>
      <c r="C157" s="81"/>
      <c r="D157" s="79"/>
      <c r="E157" s="79"/>
      <c r="F157" s="75"/>
      <c r="G157" s="75"/>
      <c r="H157" s="75"/>
    </row>
    <row r="158" spans="1:10" ht="27.95" customHeight="1" x14ac:dyDescent="0.25">
      <c r="A158" s="30">
        <f>A156+1</f>
        <v>129</v>
      </c>
      <c r="B158" s="36" t="s">
        <v>288</v>
      </c>
      <c r="C158" s="81">
        <f>383.88*1.04</f>
        <v>399.23520000000002</v>
      </c>
      <c r="D158" s="79">
        <v>15.2</v>
      </c>
      <c r="E158" s="79">
        <v>15.2</v>
      </c>
      <c r="F158" s="75">
        <f>C158*E158</f>
        <v>6068.3750399999999</v>
      </c>
      <c r="G158" s="75">
        <v>100</v>
      </c>
      <c r="H158" s="75">
        <f>SUM(F158+G158)</f>
        <v>6168.3750399999999</v>
      </c>
    </row>
    <row r="159" spans="1:10" ht="27.95" customHeight="1" x14ac:dyDescent="0.25">
      <c r="A159" s="30">
        <f>A158+1</f>
        <v>130</v>
      </c>
      <c r="B159" s="36" t="s">
        <v>290</v>
      </c>
      <c r="C159" s="81">
        <f>263.16*1.04</f>
        <v>273.68640000000005</v>
      </c>
      <c r="D159" s="79">
        <v>15.2</v>
      </c>
      <c r="E159" s="79">
        <v>15.2</v>
      </c>
      <c r="F159" s="75">
        <f>C159*E159</f>
        <v>4160.0332800000006</v>
      </c>
      <c r="G159" s="75">
        <v>100</v>
      </c>
      <c r="H159" s="75">
        <f>SUM(F159+G159)</f>
        <v>4260.0332800000006</v>
      </c>
    </row>
    <row r="160" spans="1:10" ht="27.95" customHeight="1" x14ac:dyDescent="0.25">
      <c r="A160" s="30">
        <f>A159+1</f>
        <v>131</v>
      </c>
      <c r="B160" s="43" t="s">
        <v>292</v>
      </c>
      <c r="C160" s="81">
        <f>174.49*1.04</f>
        <v>181.46960000000001</v>
      </c>
      <c r="D160" s="79">
        <v>15.2</v>
      </c>
      <c r="E160" s="79">
        <v>15.2</v>
      </c>
      <c r="F160" s="75">
        <f>C160*E160</f>
        <v>2758.3379199999999</v>
      </c>
      <c r="G160" s="75">
        <v>100</v>
      </c>
      <c r="H160" s="75">
        <f>SUM(F160+G160)</f>
        <v>2858.3379199999999</v>
      </c>
    </row>
    <row r="161" spans="1:14" ht="27.95" customHeight="1" x14ac:dyDescent="0.25">
      <c r="A161" s="30"/>
      <c r="B161" s="100" t="s">
        <v>293</v>
      </c>
      <c r="C161" s="81"/>
      <c r="D161" s="79"/>
      <c r="E161" s="79"/>
      <c r="F161" s="75"/>
      <c r="G161" s="75"/>
      <c r="H161" s="75"/>
    </row>
    <row r="162" spans="1:14" ht="27.95" customHeight="1" x14ac:dyDescent="0.25">
      <c r="A162" s="30">
        <f>A160+1</f>
        <v>132</v>
      </c>
      <c r="B162" s="43" t="s">
        <v>295</v>
      </c>
      <c r="C162" s="81">
        <v>388</v>
      </c>
      <c r="D162" s="79">
        <v>15.2</v>
      </c>
      <c r="E162" s="79">
        <v>15.2</v>
      </c>
      <c r="F162" s="75">
        <f>C162*E162</f>
        <v>5897.5999999999995</v>
      </c>
      <c r="G162" s="75">
        <v>100</v>
      </c>
      <c r="H162" s="75">
        <f>SUM(F162+G162)</f>
        <v>5997.5999999999995</v>
      </c>
    </row>
    <row r="163" spans="1:14" ht="27.95" customHeight="1" x14ac:dyDescent="0.25">
      <c r="A163" s="30"/>
      <c r="B163" s="100" t="s">
        <v>296</v>
      </c>
      <c r="C163" s="81"/>
      <c r="D163" s="79"/>
      <c r="E163" s="79"/>
      <c r="F163" s="75"/>
      <c r="G163" s="75"/>
      <c r="H163" s="75"/>
    </row>
    <row r="164" spans="1:14" ht="27.95" customHeight="1" x14ac:dyDescent="0.25">
      <c r="A164" s="30">
        <f>A162+1</f>
        <v>133</v>
      </c>
      <c r="B164" s="43" t="s">
        <v>297</v>
      </c>
      <c r="C164" s="81">
        <v>388</v>
      </c>
      <c r="D164" s="79">
        <v>15.2</v>
      </c>
      <c r="E164" s="79">
        <v>15.2</v>
      </c>
      <c r="F164" s="75">
        <f>C164*E164</f>
        <v>5897.5999999999995</v>
      </c>
      <c r="G164" s="75">
        <v>100</v>
      </c>
      <c r="H164" s="75">
        <f>SUM(F164+G164)</f>
        <v>5997.5999999999995</v>
      </c>
    </row>
    <row r="165" spans="1:14" ht="21.75" customHeight="1" x14ac:dyDescent="0.3">
      <c r="A165" s="65"/>
      <c r="B165" s="102" t="s">
        <v>313</v>
      </c>
      <c r="C165" s="81"/>
      <c r="D165" s="79"/>
      <c r="E165" s="79"/>
      <c r="F165" s="75"/>
      <c r="G165" s="75"/>
      <c r="H165" s="75"/>
    </row>
    <row r="166" spans="1:14" ht="21.75" customHeight="1" x14ac:dyDescent="0.3">
      <c r="A166" s="65">
        <f>A164+1</f>
        <v>134</v>
      </c>
      <c r="B166" s="1" t="s">
        <v>315</v>
      </c>
      <c r="C166" s="81">
        <v>410</v>
      </c>
      <c r="D166" s="79">
        <v>15.2</v>
      </c>
      <c r="E166" s="79">
        <v>15.2</v>
      </c>
      <c r="F166" s="75">
        <f>C166*E166</f>
        <v>6232</v>
      </c>
      <c r="G166" s="75">
        <v>100</v>
      </c>
      <c r="H166" s="75">
        <f>SUM(F166+G166)</f>
        <v>6332</v>
      </c>
    </row>
    <row r="167" spans="1:14" ht="27.95" customHeight="1" x14ac:dyDescent="0.25">
      <c r="A167" s="22"/>
      <c r="B167" s="1"/>
      <c r="C167" s="66"/>
      <c r="D167" s="67"/>
    </row>
    <row r="168" spans="1:14" ht="27.95" customHeight="1" x14ac:dyDescent="0.25">
      <c r="A168" s="30"/>
      <c r="B168" s="1"/>
      <c r="C168" s="81"/>
      <c r="D168" s="67"/>
      <c r="E168" s="75"/>
      <c r="F168" s="75"/>
      <c r="G168" s="75"/>
      <c r="H168" s="75"/>
      <c r="I168" s="75"/>
      <c r="J168" s="75"/>
      <c r="K168" s="75"/>
      <c r="L168" s="46"/>
      <c r="M168" s="46"/>
      <c r="N168" s="86"/>
    </row>
    <row r="169" spans="1:14" ht="17.25" customHeight="1" x14ac:dyDescent="0.25">
      <c r="A169" s="75"/>
      <c r="B169" s="75"/>
      <c r="C169" s="75"/>
      <c r="D169" s="46"/>
      <c r="E169" s="46"/>
      <c r="F169" s="86" t="s">
        <v>0</v>
      </c>
    </row>
    <row r="170" spans="1:14" ht="18" customHeight="1" x14ac:dyDescent="0.25">
      <c r="A170" s="89"/>
      <c r="B170" s="89"/>
      <c r="C170" s="89"/>
      <c r="D170" s="90"/>
      <c r="E170" s="90"/>
      <c r="F170" s="90"/>
    </row>
    <row r="171" spans="1:14" ht="17.25" x14ac:dyDescent="0.25">
      <c r="A171" s="48"/>
      <c r="B171" s="48"/>
      <c r="C171" s="48"/>
      <c r="D171" s="48"/>
      <c r="E171" s="48"/>
      <c r="F171" s="72"/>
    </row>
    <row r="172" spans="1:14" ht="17.25" x14ac:dyDescent="0.25">
      <c r="A172" s="48"/>
      <c r="B172" s="48"/>
      <c r="C172" s="48"/>
      <c r="D172" s="48"/>
      <c r="E172" s="48"/>
      <c r="F172" s="48"/>
    </row>
    <row r="173" spans="1:14" ht="17.25" x14ac:dyDescent="0.25">
      <c r="A173" s="48"/>
      <c r="B173" s="48"/>
      <c r="C173" s="48"/>
      <c r="D173" s="75"/>
      <c r="E173" s="48"/>
      <c r="F173" s="48"/>
    </row>
    <row r="174" spans="1:14" ht="17.25" x14ac:dyDescent="0.3">
      <c r="A174" s="39"/>
      <c r="B174" s="39"/>
      <c r="C174" s="39"/>
      <c r="D174" s="39"/>
      <c r="E174" s="39"/>
      <c r="F174" s="39"/>
    </row>
    <row r="175" spans="1:14" x14ac:dyDescent="0.25">
      <c r="B175" s="1"/>
    </row>
    <row r="176" spans="1:14" x14ac:dyDescent="0.25">
      <c r="B176" s="1"/>
    </row>
    <row r="177" spans="2:4" x14ac:dyDescent="0.25">
      <c r="B177" s="1"/>
    </row>
    <row r="178" spans="2:4" x14ac:dyDescent="0.25">
      <c r="B178" s="1"/>
    </row>
    <row r="179" spans="2:4" x14ac:dyDescent="0.25">
      <c r="B179" s="1"/>
    </row>
    <row r="180" spans="2:4" x14ac:dyDescent="0.25">
      <c r="B180" s="1"/>
    </row>
    <row r="181" spans="2:4" x14ac:dyDescent="0.25">
      <c r="B181" s="1"/>
    </row>
    <row r="182" spans="2:4" x14ac:dyDescent="0.25">
      <c r="B182" s="1"/>
    </row>
    <row r="183" spans="2:4" x14ac:dyDescent="0.25">
      <c r="B183" s="1"/>
    </row>
    <row r="184" spans="2:4" x14ac:dyDescent="0.25">
      <c r="B184" s="1"/>
    </row>
    <row r="185" spans="2:4" x14ac:dyDescent="0.25">
      <c r="B185" s="1"/>
    </row>
    <row r="186" spans="2:4" x14ac:dyDescent="0.25">
      <c r="B186" s="1"/>
    </row>
    <row r="187" spans="2:4" x14ac:dyDescent="0.25">
      <c r="B187" s="1"/>
    </row>
    <row r="188" spans="2:4" x14ac:dyDescent="0.25">
      <c r="B188" s="1"/>
    </row>
    <row r="189" spans="2:4" x14ac:dyDescent="0.25">
      <c r="B189" s="1"/>
      <c r="D189" s="1" t="s">
        <v>5</v>
      </c>
    </row>
    <row r="190" spans="2:4" x14ac:dyDescent="0.25">
      <c r="B190" s="1"/>
    </row>
    <row r="191" spans="2:4" x14ac:dyDescent="0.25">
      <c r="B191" s="1"/>
    </row>
    <row r="196" spans="6:18" x14ac:dyDescent="0.25">
      <c r="F196" s="1" t="s">
        <v>0</v>
      </c>
    </row>
    <row r="197" spans="6:18" x14ac:dyDescent="0.25">
      <c r="R197" s="1" t="s">
        <v>0</v>
      </c>
    </row>
    <row r="201" spans="6:18" x14ac:dyDescent="0.25">
      <c r="Q201" s="1" t="s">
        <v>0</v>
      </c>
    </row>
    <row r="212" spans="2:2" x14ac:dyDescent="0.25">
      <c r="B212" s="2" t="s">
        <v>0</v>
      </c>
    </row>
  </sheetData>
  <sheetProtection algorithmName="SHA-512" hashValue="MnEUtOzhiCPRK6ORCCZXrrijVP/Z0CQsweHDzmdm/Yw+IIUSnl+khe4ukCC4oxGZ1loYswptyDruJbx3KRdGUw==" saltValue="tvXybBIgI3sodFlqeSMEGA==" spinCount="100000" sheet="1" objects="1" scenarios="1"/>
  <mergeCells count="10">
    <mergeCell ref="A7:A9"/>
    <mergeCell ref="B7:B9"/>
    <mergeCell ref="C7:C9"/>
    <mergeCell ref="C2:Q2"/>
    <mergeCell ref="C6:F6"/>
    <mergeCell ref="D7:D9"/>
    <mergeCell ref="E7:E9"/>
    <mergeCell ref="F7:F9"/>
    <mergeCell ref="G7:G8"/>
    <mergeCell ref="H7:H9"/>
  </mergeCells>
  <pageMargins left="0.70866141732283461" right="0.70866141732283461" top="0.74803149606299213" bottom="0.74803149606299213" header="0.31496062992125984" footer="0.31496062992125984"/>
  <pageSetup paperSize="129" scale="48" fitToHeight="0" orientation="landscape" r:id="rId1"/>
  <ignoredErrors>
    <ignoredError sqref="C74" formula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4E0BF-ADDC-4684-BEFC-C2E533B669CC}">
  <sheetPr>
    <pageSetUpPr fitToPage="1"/>
  </sheetPr>
  <dimension ref="A1:S212"/>
  <sheetViews>
    <sheetView topLeftCell="A163" workbookViewId="0">
      <selection activeCell="K13" sqref="K13"/>
    </sheetView>
  </sheetViews>
  <sheetFormatPr baseColWidth="10" defaultColWidth="12.7109375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3.28515625" style="1" customWidth="1"/>
    <col min="5" max="5" width="9.5703125" style="1" customWidth="1"/>
    <col min="6" max="7" width="14.85546875" style="1" customWidth="1"/>
    <col min="8" max="8" width="15.5703125" style="1" customWidth="1"/>
    <col min="9" max="9" width="11.7109375" style="1" customWidth="1"/>
    <col min="10" max="10" width="13.7109375" style="1" customWidth="1"/>
    <col min="11" max="11" width="11.7109375" style="1" customWidth="1"/>
    <col min="12" max="12" width="13" style="1" customWidth="1"/>
    <col min="13" max="13" width="12.28515625" style="1" customWidth="1"/>
    <col min="14" max="16" width="12.7109375" style="1" customWidth="1"/>
    <col min="17" max="17" width="13.42578125" style="1" customWidth="1"/>
    <col min="18" max="18" width="14.42578125" style="1" customWidth="1"/>
    <col min="19" max="19" width="17.28515625" style="1" customWidth="1"/>
    <col min="20" max="20" width="27" style="1" customWidth="1"/>
    <col min="21" max="16384" width="12.7109375" style="1"/>
  </cols>
  <sheetData>
    <row r="1" spans="1:18" x14ac:dyDescent="0.25">
      <c r="B1" s="2" t="s">
        <v>0</v>
      </c>
      <c r="J1" s="1" t="s">
        <v>0</v>
      </c>
      <c r="Q1" s="1" t="s">
        <v>0</v>
      </c>
    </row>
    <row r="2" spans="1:18" x14ac:dyDescent="0.25">
      <c r="A2" s="3" t="s">
        <v>0</v>
      </c>
      <c r="C2" s="124" t="s">
        <v>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" t="s">
        <v>0</v>
      </c>
    </row>
    <row r="3" spans="1:18" x14ac:dyDescent="0.25">
      <c r="A3" s="4" t="s">
        <v>0</v>
      </c>
      <c r="B3" s="5" t="s">
        <v>0</v>
      </c>
      <c r="C3" s="6"/>
      <c r="D3" s="9"/>
      <c r="E3" s="9"/>
      <c r="F3" s="9"/>
      <c r="G3" s="9"/>
      <c r="H3" s="9"/>
      <c r="I3" s="9"/>
      <c r="J3" s="9"/>
      <c r="K3" s="98"/>
      <c r="L3" s="11" t="s">
        <v>0</v>
      </c>
      <c r="M3" s="11"/>
    </row>
    <row r="4" spans="1:18" x14ac:dyDescent="0.25">
      <c r="A4" s="4" t="s">
        <v>0</v>
      </c>
      <c r="B4" s="5"/>
      <c r="C4" s="14"/>
      <c r="M4" s="15"/>
      <c r="N4" s="15"/>
      <c r="O4" s="15"/>
    </row>
    <row r="5" spans="1:18" x14ac:dyDescent="0.25">
      <c r="A5" s="4"/>
      <c r="B5" s="5"/>
      <c r="C5" s="16"/>
      <c r="D5" s="130"/>
      <c r="E5" s="130"/>
      <c r="F5" s="130"/>
      <c r="G5" s="130"/>
      <c r="H5" s="130"/>
      <c r="I5" s="130"/>
      <c r="J5" s="130"/>
      <c r="K5" s="130"/>
      <c r="L5" s="130"/>
    </row>
    <row r="6" spans="1:18" x14ac:dyDescent="0.25">
      <c r="A6" s="17"/>
      <c r="B6" s="18"/>
      <c r="C6" s="107" t="s">
        <v>7</v>
      </c>
      <c r="D6" s="108"/>
      <c r="E6" s="108"/>
      <c r="F6" s="109"/>
      <c r="G6" s="19"/>
      <c r="H6" s="20"/>
    </row>
    <row r="7" spans="1:18" ht="15.75" customHeight="1" x14ac:dyDescent="0.25">
      <c r="A7" s="125" t="s">
        <v>8</v>
      </c>
      <c r="B7" s="111" t="s">
        <v>10</v>
      </c>
      <c r="C7" s="114" t="s">
        <v>11</v>
      </c>
      <c r="D7" s="121" t="s">
        <v>14</v>
      </c>
      <c r="E7" s="121" t="s">
        <v>15</v>
      </c>
      <c r="F7" s="118" t="s">
        <v>16</v>
      </c>
      <c r="G7" s="131" t="s">
        <v>17</v>
      </c>
      <c r="H7" s="118" t="s">
        <v>18</v>
      </c>
    </row>
    <row r="8" spans="1:18" x14ac:dyDescent="0.25">
      <c r="A8" s="110"/>
      <c r="B8" s="112"/>
      <c r="C8" s="115"/>
      <c r="D8" s="122"/>
      <c r="E8" s="122"/>
      <c r="F8" s="119"/>
      <c r="G8" s="137"/>
      <c r="H8" s="119"/>
    </row>
    <row r="9" spans="1:18" x14ac:dyDescent="0.25">
      <c r="A9" s="110"/>
      <c r="B9" s="113"/>
      <c r="C9" s="116"/>
      <c r="D9" s="123"/>
      <c r="E9" s="123"/>
      <c r="F9" s="120"/>
      <c r="G9" s="21" t="s">
        <v>305</v>
      </c>
      <c r="H9" s="120"/>
    </row>
    <row r="10" spans="1:18" ht="27.95" customHeight="1" x14ac:dyDescent="0.25">
      <c r="A10" s="22"/>
      <c r="B10" s="99" t="s">
        <v>20</v>
      </c>
      <c r="C10" s="78"/>
      <c r="D10" s="79"/>
      <c r="E10" s="79"/>
      <c r="F10" s="75"/>
      <c r="G10" s="75"/>
      <c r="H10" s="80"/>
    </row>
    <row r="11" spans="1:18" ht="27.95" customHeight="1" x14ac:dyDescent="0.25">
      <c r="A11" s="30">
        <v>1</v>
      </c>
      <c r="B11" s="36" t="s">
        <v>331</v>
      </c>
      <c r="C11" s="81">
        <v>940</v>
      </c>
      <c r="D11" s="79">
        <v>15.2</v>
      </c>
      <c r="E11" s="79">
        <v>15.2</v>
      </c>
      <c r="F11" s="75">
        <f>C11*E11</f>
        <v>14288</v>
      </c>
      <c r="G11" s="75"/>
      <c r="H11" s="75">
        <f>SUM(F11+G11)</f>
        <v>14288</v>
      </c>
    </row>
    <row r="12" spans="1:18" ht="27.95" customHeight="1" x14ac:dyDescent="0.25">
      <c r="A12" s="30"/>
      <c r="B12" s="99" t="s">
        <v>23</v>
      </c>
      <c r="C12" s="81"/>
      <c r="D12" s="79"/>
      <c r="E12" s="79"/>
      <c r="F12" s="75"/>
      <c r="G12" s="75"/>
      <c r="H12" s="75"/>
    </row>
    <row r="13" spans="1:18" ht="27.95" customHeight="1" x14ac:dyDescent="0.25">
      <c r="A13" s="30">
        <v>2</v>
      </c>
      <c r="B13" s="36" t="s">
        <v>24</v>
      </c>
      <c r="C13" s="81">
        <v>810</v>
      </c>
      <c r="D13" s="79">
        <v>15.2</v>
      </c>
      <c r="E13" s="79">
        <v>15.2</v>
      </c>
      <c r="F13" s="75">
        <f>C13*E13</f>
        <v>12312</v>
      </c>
      <c r="G13" s="75"/>
      <c r="H13" s="75">
        <f>SUM(F13+G13)</f>
        <v>12312</v>
      </c>
    </row>
    <row r="14" spans="1:18" ht="27.95" customHeight="1" x14ac:dyDescent="0.25">
      <c r="A14" s="30">
        <f>A13+1</f>
        <v>3</v>
      </c>
      <c r="B14" s="36" t="s">
        <v>26</v>
      </c>
      <c r="C14" s="81">
        <v>493.31</v>
      </c>
      <c r="D14" s="79">
        <v>15.2</v>
      </c>
      <c r="E14" s="79">
        <v>15.2</v>
      </c>
      <c r="F14" s="75">
        <f>C14*E14</f>
        <v>7498.3119999999999</v>
      </c>
      <c r="G14" s="75">
        <v>518.61</v>
      </c>
      <c r="H14" s="75">
        <f>SUM(F14+G14)</f>
        <v>8016.9219999999996</v>
      </c>
    </row>
    <row r="15" spans="1:18" ht="27.95" customHeight="1" x14ac:dyDescent="0.25">
      <c r="A15" s="30">
        <f>A14+1</f>
        <v>4</v>
      </c>
      <c r="B15" s="36" t="s">
        <v>28</v>
      </c>
      <c r="C15" s="81">
        <f>402.28*1.04</f>
        <v>418.37119999999999</v>
      </c>
      <c r="D15" s="79">
        <v>15.2</v>
      </c>
      <c r="E15" s="79">
        <v>15.2</v>
      </c>
      <c r="F15" s="75">
        <f>C15*E15</f>
        <v>6359.2422399999996</v>
      </c>
      <c r="G15" s="75"/>
      <c r="H15" s="75">
        <f>SUM(F15+G15)</f>
        <v>6359.2422399999996</v>
      </c>
    </row>
    <row r="16" spans="1:18" ht="27.95" customHeight="1" x14ac:dyDescent="0.25">
      <c r="A16" s="30">
        <f>A15+1</f>
        <v>5</v>
      </c>
      <c r="B16" s="36" t="s">
        <v>30</v>
      </c>
      <c r="C16" s="81">
        <f>336.47*1.04</f>
        <v>349.92880000000002</v>
      </c>
      <c r="D16" s="79">
        <v>15.2</v>
      </c>
      <c r="E16" s="79">
        <v>15.2</v>
      </c>
      <c r="F16" s="75">
        <f>C16*E16</f>
        <v>5318.9177600000003</v>
      </c>
      <c r="G16" s="75">
        <v>864.35</v>
      </c>
      <c r="H16" s="75">
        <f>SUM(F16+G16)</f>
        <v>6183.2677600000006</v>
      </c>
    </row>
    <row r="17" spans="1:8" ht="27.95" customHeight="1" x14ac:dyDescent="0.25">
      <c r="A17" s="30">
        <f>A16+1</f>
        <v>6</v>
      </c>
      <c r="B17" s="36" t="s">
        <v>32</v>
      </c>
      <c r="C17" s="81">
        <f>319.39*1.04</f>
        <v>332.16559999999998</v>
      </c>
      <c r="D17" s="79">
        <v>15.2</v>
      </c>
      <c r="E17" s="79">
        <v>15.2</v>
      </c>
      <c r="F17" s="75">
        <f>C17*E17</f>
        <v>5048.9171199999992</v>
      </c>
      <c r="G17" s="75">
        <v>691.48</v>
      </c>
      <c r="H17" s="75">
        <f>SUM(F17+G17)</f>
        <v>5740.3971199999996</v>
      </c>
    </row>
    <row r="18" spans="1:8" ht="27.95" customHeight="1" x14ac:dyDescent="0.25">
      <c r="A18" s="30"/>
      <c r="B18" s="99" t="s">
        <v>33</v>
      </c>
      <c r="C18" s="81"/>
      <c r="D18" s="79"/>
      <c r="E18" s="79"/>
      <c r="F18" s="75"/>
      <c r="G18" s="75"/>
      <c r="H18" s="75"/>
    </row>
    <row r="19" spans="1:8" ht="21" customHeight="1" x14ac:dyDescent="0.3">
      <c r="A19" s="38">
        <f>A17+1</f>
        <v>7</v>
      </c>
      <c r="B19" s="82" t="s">
        <v>35</v>
      </c>
      <c r="C19" s="81">
        <v>570</v>
      </c>
      <c r="D19" s="79">
        <v>15.2</v>
      </c>
      <c r="E19" s="79">
        <v>15.2</v>
      </c>
      <c r="F19" s="75">
        <f>C19*E19</f>
        <v>8664</v>
      </c>
      <c r="G19" s="75"/>
      <c r="H19" s="75">
        <f>SUM(F19+G19)</f>
        <v>8664</v>
      </c>
    </row>
    <row r="20" spans="1:8" ht="27.95" customHeight="1" x14ac:dyDescent="0.25">
      <c r="A20" s="30">
        <f>A19+1</f>
        <v>8</v>
      </c>
      <c r="B20" s="36" t="s">
        <v>39</v>
      </c>
      <c r="C20" s="81">
        <f>317.58*1.04</f>
        <v>330.28320000000002</v>
      </c>
      <c r="D20" s="79">
        <v>15.2</v>
      </c>
      <c r="E20" s="79">
        <v>15.2</v>
      </c>
      <c r="F20" s="75">
        <f>C20*E20</f>
        <v>5020.3046400000003</v>
      </c>
      <c r="G20" s="75">
        <v>1037.22</v>
      </c>
      <c r="H20" s="75">
        <f>SUM(F20+G20)</f>
        <v>6057.5246400000005</v>
      </c>
    </row>
    <row r="21" spans="1:8" ht="27.95" customHeight="1" x14ac:dyDescent="0.25">
      <c r="A21" s="30">
        <f>A20+1</f>
        <v>9</v>
      </c>
      <c r="B21" s="36" t="s">
        <v>41</v>
      </c>
      <c r="C21" s="81">
        <f>365.6*1.04</f>
        <v>380.22400000000005</v>
      </c>
      <c r="D21" s="79">
        <v>15.2</v>
      </c>
      <c r="E21" s="79">
        <v>15.2</v>
      </c>
      <c r="F21" s="75">
        <f>C21*E21</f>
        <v>5779.4048000000003</v>
      </c>
      <c r="G21" s="75">
        <v>864.35</v>
      </c>
      <c r="H21" s="75">
        <f>SUM(F21+G21)</f>
        <v>6643.7548000000006</v>
      </c>
    </row>
    <row r="22" spans="1:8" ht="24.75" customHeight="1" x14ac:dyDescent="0.3">
      <c r="A22" s="30">
        <f>A21+1</f>
        <v>10</v>
      </c>
      <c r="B22" s="82" t="s">
        <v>307</v>
      </c>
      <c r="C22" s="81">
        <f>262.08*1.04</f>
        <v>272.56319999999999</v>
      </c>
      <c r="D22" s="79">
        <v>15.2</v>
      </c>
      <c r="E22" s="79">
        <v>15.2</v>
      </c>
      <c r="F22" s="75">
        <f>C22*E22</f>
        <v>4142.9606399999993</v>
      </c>
      <c r="G22" s="75"/>
      <c r="H22" s="75">
        <f>SUM(F22+G22)</f>
        <v>4142.9606399999993</v>
      </c>
    </row>
    <row r="23" spans="1:8" ht="27.95" customHeight="1" x14ac:dyDescent="0.25">
      <c r="A23" s="30">
        <f>A22+1</f>
        <v>11</v>
      </c>
      <c r="B23" s="43" t="s">
        <v>45</v>
      </c>
      <c r="C23" s="81">
        <f>361</f>
        <v>361</v>
      </c>
      <c r="D23" s="79">
        <v>15.2</v>
      </c>
      <c r="E23" s="79">
        <v>15.2</v>
      </c>
      <c r="F23" s="75">
        <f>C23*E23</f>
        <v>5487.2</v>
      </c>
      <c r="G23" s="75"/>
      <c r="H23" s="75">
        <f>SUM(F23+G23)</f>
        <v>5487.2</v>
      </c>
    </row>
    <row r="24" spans="1:8" ht="27.95" customHeight="1" x14ac:dyDescent="0.25">
      <c r="A24" s="30"/>
      <c r="B24" s="99" t="s">
        <v>46</v>
      </c>
      <c r="C24" s="81"/>
      <c r="D24" s="79"/>
      <c r="E24" s="79"/>
      <c r="F24" s="75"/>
      <c r="G24" s="75"/>
      <c r="H24" s="75"/>
    </row>
    <row r="25" spans="1:8" ht="27.95" customHeight="1" x14ac:dyDescent="0.25">
      <c r="A25" s="30">
        <f>A23+1</f>
        <v>12</v>
      </c>
      <c r="B25" s="36" t="s">
        <v>48</v>
      </c>
      <c r="C25" s="81">
        <f>402.28*1.04</f>
        <v>418.37119999999999</v>
      </c>
      <c r="D25" s="79">
        <v>15.2</v>
      </c>
      <c r="E25" s="79">
        <v>15.2</v>
      </c>
      <c r="F25" s="75">
        <f>C25*E25</f>
        <v>6359.2422399999996</v>
      </c>
      <c r="G25" s="75">
        <v>864.35</v>
      </c>
      <c r="H25" s="75">
        <f>SUM(F25+G25)</f>
        <v>7223.5922399999999</v>
      </c>
    </row>
    <row r="26" spans="1:8" ht="27.95" customHeight="1" x14ac:dyDescent="0.25">
      <c r="A26" s="30"/>
      <c r="B26" s="99" t="s">
        <v>49</v>
      </c>
      <c r="C26" s="81"/>
      <c r="D26" s="79"/>
      <c r="E26" s="79"/>
      <c r="F26" s="75"/>
      <c r="G26" s="75"/>
      <c r="H26" s="75"/>
    </row>
    <row r="27" spans="1:8" ht="27.95" customHeight="1" x14ac:dyDescent="0.25">
      <c r="A27" s="30">
        <f>A25+1</f>
        <v>13</v>
      </c>
      <c r="B27" s="36" t="s">
        <v>51</v>
      </c>
      <c r="C27" s="81">
        <f>400.07*1.04</f>
        <v>416.07280000000003</v>
      </c>
      <c r="D27" s="79">
        <v>15.2</v>
      </c>
      <c r="E27" s="79">
        <v>15.2</v>
      </c>
      <c r="F27" s="75">
        <f>C27*E27</f>
        <v>6324.30656</v>
      </c>
      <c r="G27" s="75">
        <v>864.35</v>
      </c>
      <c r="H27" s="75">
        <f>SUM(F27+G27)</f>
        <v>7188.6565600000004</v>
      </c>
    </row>
    <row r="28" spans="1:8" ht="27.95" customHeight="1" x14ac:dyDescent="0.25">
      <c r="A28" s="30"/>
      <c r="B28" s="99" t="s">
        <v>52</v>
      </c>
      <c r="C28" s="81"/>
      <c r="D28" s="79"/>
      <c r="E28" s="79"/>
      <c r="F28" s="75"/>
      <c r="G28" s="75"/>
      <c r="H28" s="75"/>
    </row>
    <row r="29" spans="1:8" ht="27.95" customHeight="1" x14ac:dyDescent="0.25">
      <c r="A29" s="30">
        <f>A27+1</f>
        <v>14</v>
      </c>
      <c r="B29" s="36" t="s">
        <v>54</v>
      </c>
      <c r="C29" s="81">
        <f>461</f>
        <v>461</v>
      </c>
      <c r="D29" s="79">
        <v>15.2</v>
      </c>
      <c r="E29" s="79">
        <v>15.2</v>
      </c>
      <c r="F29" s="75">
        <f t="shared" ref="F29:F35" si="0">C29*E29</f>
        <v>7007.2</v>
      </c>
      <c r="G29" s="75">
        <v>864.35</v>
      </c>
      <c r="H29" s="75">
        <f t="shared" ref="H29:H35" si="1">SUM(F29+G29)</f>
        <v>7871.55</v>
      </c>
    </row>
    <row r="30" spans="1:8" ht="27.95" customHeight="1" x14ac:dyDescent="0.25">
      <c r="A30" s="30">
        <f t="shared" ref="A30:A35" si="2">A29+1</f>
        <v>15</v>
      </c>
      <c r="B30" s="43" t="s">
        <v>56</v>
      </c>
      <c r="C30" s="81">
        <f>410</f>
        <v>410</v>
      </c>
      <c r="D30" s="79">
        <v>15.2</v>
      </c>
      <c r="E30" s="79">
        <v>15.2</v>
      </c>
      <c r="F30" s="75">
        <f t="shared" si="0"/>
        <v>6232</v>
      </c>
      <c r="G30" s="75"/>
      <c r="H30" s="75">
        <f t="shared" si="1"/>
        <v>6232</v>
      </c>
    </row>
    <row r="31" spans="1:8" ht="27.95" customHeight="1" x14ac:dyDescent="0.25">
      <c r="A31" s="30">
        <f t="shared" si="2"/>
        <v>16</v>
      </c>
      <c r="B31" s="36" t="s">
        <v>58</v>
      </c>
      <c r="C31" s="81">
        <f>275.05*1.04</f>
        <v>286.05200000000002</v>
      </c>
      <c r="D31" s="79">
        <v>15.2</v>
      </c>
      <c r="E31" s="79">
        <v>15.2</v>
      </c>
      <c r="F31" s="75">
        <f t="shared" si="0"/>
        <v>4347.9903999999997</v>
      </c>
      <c r="G31" s="75">
        <v>691.48</v>
      </c>
      <c r="H31" s="75">
        <f t="shared" si="1"/>
        <v>5039.4704000000002</v>
      </c>
    </row>
    <row r="32" spans="1:8" ht="27.95" customHeight="1" x14ac:dyDescent="0.25">
      <c r="A32" s="30">
        <f t="shared" si="2"/>
        <v>17</v>
      </c>
      <c r="B32" s="36" t="s">
        <v>60</v>
      </c>
      <c r="C32" s="81">
        <f>400.07*1.04</f>
        <v>416.07280000000003</v>
      </c>
      <c r="D32" s="79">
        <v>15.2</v>
      </c>
      <c r="E32" s="79">
        <v>15.2</v>
      </c>
      <c r="F32" s="75">
        <f t="shared" si="0"/>
        <v>6324.30656</v>
      </c>
      <c r="G32" s="75">
        <v>864.35</v>
      </c>
      <c r="H32" s="75">
        <f t="shared" si="1"/>
        <v>7188.6565600000004</v>
      </c>
    </row>
    <row r="33" spans="1:8" ht="27.95" customHeight="1" x14ac:dyDescent="0.25">
      <c r="A33" s="30">
        <f t="shared" si="2"/>
        <v>18</v>
      </c>
      <c r="B33" s="36" t="s">
        <v>62</v>
      </c>
      <c r="C33" s="81">
        <f>400.07*1.04</f>
        <v>416.07280000000003</v>
      </c>
      <c r="D33" s="79">
        <v>15.2</v>
      </c>
      <c r="E33" s="79">
        <v>15.2</v>
      </c>
      <c r="F33" s="75">
        <f t="shared" si="0"/>
        <v>6324.30656</v>
      </c>
      <c r="G33" s="75">
        <v>691.48</v>
      </c>
      <c r="H33" s="75">
        <f t="shared" si="1"/>
        <v>7015.7865600000005</v>
      </c>
    </row>
    <row r="34" spans="1:8" ht="27.95" customHeight="1" x14ac:dyDescent="0.25">
      <c r="A34" s="30">
        <f t="shared" si="2"/>
        <v>19</v>
      </c>
      <c r="B34" s="36" t="s">
        <v>283</v>
      </c>
      <c r="C34" s="81">
        <f>400.07*1.04</f>
        <v>416.07280000000003</v>
      </c>
      <c r="D34" s="79">
        <v>15.2</v>
      </c>
      <c r="E34" s="79">
        <v>15.2</v>
      </c>
      <c r="F34" s="75">
        <f t="shared" si="0"/>
        <v>6324.30656</v>
      </c>
      <c r="G34" s="75">
        <v>691.48</v>
      </c>
      <c r="H34" s="75">
        <f t="shared" si="1"/>
        <v>7015.7865600000005</v>
      </c>
    </row>
    <row r="35" spans="1:8" ht="27.95" customHeight="1" x14ac:dyDescent="0.25">
      <c r="A35" s="30">
        <f t="shared" si="2"/>
        <v>20</v>
      </c>
      <c r="B35" s="36" t="s">
        <v>67</v>
      </c>
      <c r="C35" s="81">
        <f>309.56*1.04</f>
        <v>321.94240000000002</v>
      </c>
      <c r="D35" s="79">
        <v>15.2</v>
      </c>
      <c r="E35" s="79">
        <v>15.2</v>
      </c>
      <c r="F35" s="75">
        <f t="shared" si="0"/>
        <v>4893.52448</v>
      </c>
      <c r="G35" s="75"/>
      <c r="H35" s="75">
        <f t="shared" si="1"/>
        <v>4893.52448</v>
      </c>
    </row>
    <row r="36" spans="1:8" ht="27.95" customHeight="1" x14ac:dyDescent="0.25">
      <c r="A36" s="30"/>
      <c r="B36" s="99" t="s">
        <v>65</v>
      </c>
      <c r="C36" s="81"/>
      <c r="D36" s="79"/>
      <c r="E36" s="79"/>
      <c r="F36" s="75"/>
      <c r="G36" s="75"/>
      <c r="H36" s="75"/>
    </row>
    <row r="37" spans="1:8" ht="27.95" customHeight="1" x14ac:dyDescent="0.25">
      <c r="A37" s="30">
        <f>A35+1</f>
        <v>21</v>
      </c>
      <c r="B37" s="43" t="s">
        <v>69</v>
      </c>
      <c r="C37" s="81">
        <v>410</v>
      </c>
      <c r="D37" s="79">
        <v>15.2</v>
      </c>
      <c r="E37" s="79">
        <v>15.2</v>
      </c>
      <c r="F37" s="75">
        <f>C37*E37</f>
        <v>6232</v>
      </c>
      <c r="G37" s="75">
        <v>518.61</v>
      </c>
      <c r="H37" s="75">
        <f>SUM(F37+G37)</f>
        <v>6750.61</v>
      </c>
    </row>
    <row r="38" spans="1:8" ht="27.95" customHeight="1" x14ac:dyDescent="0.25">
      <c r="A38" s="30">
        <f>A37+1</f>
        <v>22</v>
      </c>
      <c r="B38" s="36" t="s">
        <v>71</v>
      </c>
      <c r="C38" s="81">
        <f>395.3*1.04</f>
        <v>411.11200000000002</v>
      </c>
      <c r="D38" s="79">
        <v>15.2</v>
      </c>
      <c r="E38" s="79">
        <v>15.2</v>
      </c>
      <c r="F38" s="75">
        <f>C38*E38</f>
        <v>6248.9023999999999</v>
      </c>
      <c r="G38" s="75">
        <v>1037.22</v>
      </c>
      <c r="H38" s="75">
        <f>SUM(F38+G38)</f>
        <v>7286.1224000000002</v>
      </c>
    </row>
    <row r="39" spans="1:8" ht="27.95" customHeight="1" x14ac:dyDescent="0.25">
      <c r="A39" s="30">
        <f>A38+1</f>
        <v>23</v>
      </c>
      <c r="B39" s="48" t="s">
        <v>73</v>
      </c>
      <c r="C39" s="81">
        <f>318.84*1.04</f>
        <v>331.59359999999998</v>
      </c>
      <c r="D39" s="30">
        <v>15.2</v>
      </c>
      <c r="E39" s="79">
        <v>15.2</v>
      </c>
      <c r="F39" s="75">
        <f>C39*E39</f>
        <v>5040.2227199999998</v>
      </c>
      <c r="G39" s="75"/>
      <c r="H39" s="75">
        <f>SUM(F39+G39)</f>
        <v>5040.2227199999998</v>
      </c>
    </row>
    <row r="40" spans="1:8" ht="27.95" customHeight="1" x14ac:dyDescent="0.25">
      <c r="A40" s="30"/>
      <c r="B40" s="99" t="s">
        <v>74</v>
      </c>
      <c r="C40" s="81"/>
      <c r="D40" s="79"/>
      <c r="E40" s="79"/>
      <c r="F40" s="75"/>
      <c r="G40" s="75"/>
      <c r="H40" s="75"/>
    </row>
    <row r="41" spans="1:8" ht="27.95" customHeight="1" x14ac:dyDescent="0.25">
      <c r="A41" s="30">
        <f>A39+1</f>
        <v>24</v>
      </c>
      <c r="B41" s="46" t="s">
        <v>76</v>
      </c>
      <c r="C41" s="81">
        <v>410</v>
      </c>
      <c r="D41" s="79">
        <v>15.2</v>
      </c>
      <c r="E41" s="79">
        <v>15.2</v>
      </c>
      <c r="F41" s="75">
        <f>C41*E41</f>
        <v>6232</v>
      </c>
      <c r="G41" s="83"/>
      <c r="H41" s="75">
        <f>SUM(F41+G41)</f>
        <v>6232</v>
      </c>
    </row>
    <row r="42" spans="1:8" ht="27.95" customHeight="1" x14ac:dyDescent="0.25">
      <c r="A42" s="30">
        <f>A41+1</f>
        <v>25</v>
      </c>
      <c r="B42" s="36" t="s">
        <v>78</v>
      </c>
      <c r="C42" s="81">
        <f>400.07*1.04</f>
        <v>416.07280000000003</v>
      </c>
      <c r="D42" s="79">
        <v>15.2</v>
      </c>
      <c r="E42" s="79">
        <v>15.2</v>
      </c>
      <c r="F42" s="75">
        <f>C42*E42</f>
        <v>6324.30656</v>
      </c>
      <c r="G42" s="83">
        <v>864.35</v>
      </c>
      <c r="H42" s="75">
        <f>SUM(F42+G42)</f>
        <v>7188.6565600000004</v>
      </c>
    </row>
    <row r="43" spans="1:8" ht="27.95" customHeight="1" x14ac:dyDescent="0.25">
      <c r="A43" s="30">
        <f>A42+1</f>
        <v>26</v>
      </c>
      <c r="B43" s="36" t="s">
        <v>80</v>
      </c>
      <c r="C43" s="81">
        <f>400</f>
        <v>400</v>
      </c>
      <c r="D43" s="79">
        <v>15.2</v>
      </c>
      <c r="E43" s="79">
        <v>15.2</v>
      </c>
      <c r="F43" s="75">
        <f>C43*E43</f>
        <v>6080</v>
      </c>
      <c r="G43" s="83">
        <v>518.61</v>
      </c>
      <c r="H43" s="75">
        <f>SUM(F43+G43)</f>
        <v>6598.61</v>
      </c>
    </row>
    <row r="44" spans="1:8" ht="27.95" customHeight="1" x14ac:dyDescent="0.25">
      <c r="A44" s="30"/>
      <c r="B44" s="99" t="s">
        <v>83</v>
      </c>
      <c r="C44" s="81"/>
      <c r="D44" s="79"/>
      <c r="E44" s="79"/>
      <c r="F44" s="75"/>
      <c r="G44" s="75"/>
      <c r="H44" s="75"/>
    </row>
    <row r="45" spans="1:8" ht="27.95" customHeight="1" x14ac:dyDescent="0.25">
      <c r="A45" s="30">
        <f>A43+1</f>
        <v>27</v>
      </c>
      <c r="B45" s="36" t="s">
        <v>85</v>
      </c>
      <c r="C45" s="81">
        <f>410</f>
        <v>410</v>
      </c>
      <c r="D45" s="79">
        <v>15.2</v>
      </c>
      <c r="E45" s="79">
        <v>15.2</v>
      </c>
      <c r="F45" s="75">
        <f>C45*E45</f>
        <v>6232</v>
      </c>
      <c r="G45" s="75"/>
      <c r="H45" s="75">
        <f>SUM(F45+G45)</f>
        <v>6232</v>
      </c>
    </row>
    <row r="46" spans="1:8" ht="27.95" customHeight="1" x14ac:dyDescent="0.25">
      <c r="A46" s="30">
        <f>A45+1</f>
        <v>28</v>
      </c>
      <c r="B46" s="36" t="s">
        <v>87</v>
      </c>
      <c r="C46" s="81">
        <f>345.39*1.04</f>
        <v>359.2056</v>
      </c>
      <c r="D46" s="79">
        <v>15.2</v>
      </c>
      <c r="E46" s="79">
        <v>15.2</v>
      </c>
      <c r="F46" s="75">
        <f>C46*E46</f>
        <v>5459.9251199999999</v>
      </c>
      <c r="G46" s="75">
        <v>1037.22</v>
      </c>
      <c r="H46" s="75">
        <f>SUM(F46+G46)</f>
        <v>6497.1451200000001</v>
      </c>
    </row>
    <row r="47" spans="1:8" ht="27.95" customHeight="1" x14ac:dyDescent="0.25">
      <c r="A47" s="30">
        <f>A46+1</f>
        <v>29</v>
      </c>
      <c r="B47" s="36" t="s">
        <v>89</v>
      </c>
      <c r="C47" s="81">
        <f>345.39*1.04</f>
        <v>359.2056</v>
      </c>
      <c r="D47" s="79">
        <v>15.2</v>
      </c>
      <c r="E47" s="79">
        <v>15.2</v>
      </c>
      <c r="F47" s="75">
        <f>C47*E47</f>
        <v>5459.9251199999999</v>
      </c>
      <c r="G47" s="75">
        <v>864.35</v>
      </c>
      <c r="H47" s="75">
        <f>SUM(F47+G47)</f>
        <v>6324.2751200000002</v>
      </c>
    </row>
    <row r="48" spans="1:8" ht="27.95" customHeight="1" x14ac:dyDescent="0.25">
      <c r="A48" s="30">
        <f>A47+1</f>
        <v>30</v>
      </c>
      <c r="B48" s="36" t="s">
        <v>91</v>
      </c>
      <c r="C48" s="81">
        <f>316.18*1.04</f>
        <v>328.8272</v>
      </c>
      <c r="D48" s="79">
        <v>15.2</v>
      </c>
      <c r="E48" s="79">
        <v>15.2</v>
      </c>
      <c r="F48" s="75">
        <f>C48*E48</f>
        <v>4998.1734399999996</v>
      </c>
      <c r="G48" s="75">
        <v>691.48</v>
      </c>
      <c r="H48" s="75">
        <f>SUM(F48+G48)</f>
        <v>5689.65344</v>
      </c>
    </row>
    <row r="49" spans="1:8" ht="27.95" customHeight="1" x14ac:dyDescent="0.25">
      <c r="A49" s="30"/>
      <c r="B49" s="99" t="s">
        <v>92</v>
      </c>
      <c r="C49" s="81"/>
      <c r="D49" s="79"/>
      <c r="E49" s="79"/>
      <c r="F49" s="75"/>
      <c r="G49" s="75"/>
      <c r="H49" s="75"/>
    </row>
    <row r="50" spans="1:8" ht="27.95" customHeight="1" x14ac:dyDescent="0.25">
      <c r="A50" s="30">
        <f>A48+1</f>
        <v>31</v>
      </c>
      <c r="B50" s="36" t="s">
        <v>94</v>
      </c>
      <c r="C50" s="81">
        <f>388</f>
        <v>388</v>
      </c>
      <c r="D50" s="79">
        <v>15.2</v>
      </c>
      <c r="E50" s="79">
        <v>15.2</v>
      </c>
      <c r="F50" s="75">
        <f t="shared" ref="F50:F55" si="3">C50*E50</f>
        <v>5897.5999999999995</v>
      </c>
      <c r="G50" s="75"/>
      <c r="H50" s="75">
        <f t="shared" ref="H50:H55" si="4">SUM(F50+G50)</f>
        <v>5897.5999999999995</v>
      </c>
    </row>
    <row r="51" spans="1:8" ht="27.95" customHeight="1" x14ac:dyDescent="0.25">
      <c r="A51" s="30">
        <f>A50+1</f>
        <v>32</v>
      </c>
      <c r="B51" s="36" t="s">
        <v>96</v>
      </c>
      <c r="C51" s="81">
        <f>402.27*1.04</f>
        <v>418.36079999999998</v>
      </c>
      <c r="D51" s="79">
        <v>15.2</v>
      </c>
      <c r="E51" s="79">
        <v>15.2</v>
      </c>
      <c r="F51" s="75">
        <f t="shared" si="3"/>
        <v>6359.0841599999994</v>
      </c>
      <c r="G51" s="75">
        <v>864.35</v>
      </c>
      <c r="H51" s="75">
        <f t="shared" si="4"/>
        <v>7223.4341599999998</v>
      </c>
    </row>
    <row r="52" spans="1:8" ht="27.95" customHeight="1" x14ac:dyDescent="0.25">
      <c r="A52" s="30">
        <f>A51+1</f>
        <v>33</v>
      </c>
      <c r="B52" s="36" t="s">
        <v>98</v>
      </c>
      <c r="C52" s="81">
        <f>130.89*1.04</f>
        <v>136.12559999999999</v>
      </c>
      <c r="D52" s="79">
        <v>15.2</v>
      </c>
      <c r="E52" s="79">
        <v>15.2</v>
      </c>
      <c r="F52" s="75">
        <f t="shared" si="3"/>
        <v>2069.1091199999996</v>
      </c>
      <c r="G52" s="75">
        <v>1210.0899999999999</v>
      </c>
      <c r="H52" s="75">
        <f t="shared" si="4"/>
        <v>3279.1991199999993</v>
      </c>
    </row>
    <row r="53" spans="1:8" ht="27.95" customHeight="1" x14ac:dyDescent="0.25">
      <c r="A53" s="30">
        <f>A52+1</f>
        <v>34</v>
      </c>
      <c r="B53" s="36" t="s">
        <v>100</v>
      </c>
      <c r="C53" s="81">
        <f>128.83*1.04</f>
        <v>133.98320000000001</v>
      </c>
      <c r="D53" s="79">
        <v>15.2</v>
      </c>
      <c r="E53" s="79">
        <v>15.2</v>
      </c>
      <c r="F53" s="75">
        <f t="shared" si="3"/>
        <v>2036.5446400000001</v>
      </c>
      <c r="G53" s="75">
        <v>864.35</v>
      </c>
      <c r="H53" s="75">
        <f t="shared" si="4"/>
        <v>2900.89464</v>
      </c>
    </row>
    <row r="54" spans="1:8" ht="27.95" customHeight="1" x14ac:dyDescent="0.25">
      <c r="A54" s="30">
        <f>A53+1</f>
        <v>35</v>
      </c>
      <c r="B54" s="36" t="s">
        <v>102</v>
      </c>
      <c r="C54" s="81">
        <f>95.28*1.04</f>
        <v>99.091200000000001</v>
      </c>
      <c r="D54" s="79">
        <v>15.2</v>
      </c>
      <c r="E54" s="79">
        <v>15.2</v>
      </c>
      <c r="F54" s="75">
        <f t="shared" si="3"/>
        <v>1506.18624</v>
      </c>
      <c r="G54" s="75">
        <v>691.48</v>
      </c>
      <c r="H54" s="75">
        <f t="shared" si="4"/>
        <v>2197.66624</v>
      </c>
    </row>
    <row r="55" spans="1:8" ht="27.95" customHeight="1" x14ac:dyDescent="0.25">
      <c r="A55" s="30">
        <f>A54+1</f>
        <v>36</v>
      </c>
      <c r="B55" s="36" t="s">
        <v>104</v>
      </c>
      <c r="C55" s="81">
        <f>237.61*1.04</f>
        <v>247.11440000000002</v>
      </c>
      <c r="D55" s="79">
        <v>15.2</v>
      </c>
      <c r="E55" s="79">
        <v>15.2</v>
      </c>
      <c r="F55" s="75">
        <f t="shared" si="3"/>
        <v>3756.13888</v>
      </c>
      <c r="G55" s="75">
        <v>518.61</v>
      </c>
      <c r="H55" s="75">
        <f t="shared" si="4"/>
        <v>4274.7488800000001</v>
      </c>
    </row>
    <row r="56" spans="1:8" ht="27.95" customHeight="1" x14ac:dyDescent="0.25">
      <c r="A56" s="30"/>
      <c r="B56" s="99" t="s">
        <v>105</v>
      </c>
      <c r="C56" s="81"/>
      <c r="D56" s="79"/>
      <c r="E56" s="79"/>
      <c r="F56" s="75"/>
      <c r="G56" s="75"/>
      <c r="H56" s="75"/>
    </row>
    <row r="57" spans="1:8" ht="27.95" customHeight="1" x14ac:dyDescent="0.25">
      <c r="A57" s="30">
        <f>A55+1</f>
        <v>37</v>
      </c>
      <c r="B57" s="43" t="s">
        <v>306</v>
      </c>
      <c r="C57" s="81">
        <f>460</f>
        <v>460</v>
      </c>
      <c r="D57" s="79">
        <v>15.2</v>
      </c>
      <c r="E57" s="79">
        <v>15.2</v>
      </c>
      <c r="F57" s="75">
        <f t="shared" ref="F57:F70" si="5">C57*E57</f>
        <v>6992</v>
      </c>
      <c r="G57" s="66"/>
      <c r="H57" s="75">
        <f t="shared" ref="H57:H70" si="6">SUM(F57+G57)</f>
        <v>6992</v>
      </c>
    </row>
    <row r="58" spans="1:8" ht="27.95" customHeight="1" x14ac:dyDescent="0.25">
      <c r="A58" s="30">
        <f>A57+1</f>
        <v>38</v>
      </c>
      <c r="B58" s="36" t="s">
        <v>108</v>
      </c>
      <c r="C58" s="81">
        <f>336.47*1.04</f>
        <v>349.92880000000002</v>
      </c>
      <c r="D58" s="79">
        <v>15.2</v>
      </c>
      <c r="E58" s="79">
        <v>15.2</v>
      </c>
      <c r="F58" s="75">
        <f t="shared" si="5"/>
        <v>5318.9177600000003</v>
      </c>
      <c r="G58" s="75">
        <v>1037.22</v>
      </c>
      <c r="H58" s="75">
        <f t="shared" si="6"/>
        <v>6356.1377600000005</v>
      </c>
    </row>
    <row r="59" spans="1:8" ht="27.95" customHeight="1" x14ac:dyDescent="0.25">
      <c r="A59" s="30">
        <f t="shared" ref="A59:A70" si="7">A58+1</f>
        <v>39</v>
      </c>
      <c r="B59" s="36" t="s">
        <v>110</v>
      </c>
      <c r="C59" s="81">
        <f>360.84*1.04</f>
        <v>375.27359999999999</v>
      </c>
      <c r="D59" s="79">
        <v>15.2</v>
      </c>
      <c r="E59" s="79">
        <v>15.2</v>
      </c>
      <c r="F59" s="75">
        <f t="shared" si="5"/>
        <v>5704.1587199999994</v>
      </c>
      <c r="G59" s="75"/>
      <c r="H59" s="75">
        <f t="shared" si="6"/>
        <v>5704.1587199999994</v>
      </c>
    </row>
    <row r="60" spans="1:8" ht="27.95" customHeight="1" x14ac:dyDescent="0.25">
      <c r="A60" s="30">
        <f t="shared" si="7"/>
        <v>40</v>
      </c>
      <c r="B60" s="36" t="s">
        <v>112</v>
      </c>
      <c r="C60" s="81">
        <f>328.57*1.04</f>
        <v>341.71280000000002</v>
      </c>
      <c r="D60" s="79">
        <v>15.2</v>
      </c>
      <c r="E60" s="79">
        <v>15.2</v>
      </c>
      <c r="F60" s="75">
        <f t="shared" si="5"/>
        <v>5194.0345600000001</v>
      </c>
      <c r="G60" s="75">
        <v>864.35</v>
      </c>
      <c r="H60" s="75">
        <f t="shared" si="6"/>
        <v>6058.3845600000004</v>
      </c>
    </row>
    <row r="61" spans="1:8" ht="27.95" customHeight="1" x14ac:dyDescent="0.25">
      <c r="A61" s="30">
        <f t="shared" si="7"/>
        <v>41</v>
      </c>
      <c r="B61" s="36" t="s">
        <v>114</v>
      </c>
      <c r="C61" s="81">
        <f>379.27*1.04</f>
        <v>394.44079999999997</v>
      </c>
      <c r="D61" s="79">
        <v>15.2</v>
      </c>
      <c r="E61" s="79">
        <v>15.2</v>
      </c>
      <c r="F61" s="75">
        <f t="shared" si="5"/>
        <v>5995.5001599999996</v>
      </c>
      <c r="G61" s="75"/>
      <c r="H61" s="75">
        <f t="shared" si="6"/>
        <v>5995.5001599999996</v>
      </c>
    </row>
    <row r="62" spans="1:8" ht="27.95" customHeight="1" x14ac:dyDescent="0.25">
      <c r="A62" s="30">
        <f t="shared" si="7"/>
        <v>42</v>
      </c>
      <c r="B62" s="36" t="s">
        <v>116</v>
      </c>
      <c r="C62" s="81">
        <f>371</f>
        <v>371</v>
      </c>
      <c r="D62" s="79">
        <v>15.2</v>
      </c>
      <c r="E62" s="79">
        <v>15.2</v>
      </c>
      <c r="F62" s="75">
        <f t="shared" si="5"/>
        <v>5639.2</v>
      </c>
      <c r="G62" s="75"/>
      <c r="H62" s="75">
        <f t="shared" si="6"/>
        <v>5639.2</v>
      </c>
    </row>
    <row r="63" spans="1:8" ht="27.95" customHeight="1" x14ac:dyDescent="0.25">
      <c r="A63" s="30">
        <f t="shared" si="7"/>
        <v>43</v>
      </c>
      <c r="B63" s="36" t="s">
        <v>118</v>
      </c>
      <c r="C63" s="81">
        <f>251.87*1.04</f>
        <v>261.94479999999999</v>
      </c>
      <c r="D63" s="79">
        <v>15.2</v>
      </c>
      <c r="E63" s="79">
        <v>15.2</v>
      </c>
      <c r="F63" s="75">
        <f t="shared" si="5"/>
        <v>3981.5609599999998</v>
      </c>
      <c r="G63" s="75">
        <v>1210.0899999999999</v>
      </c>
      <c r="H63" s="75">
        <f t="shared" si="6"/>
        <v>5191.6509599999999</v>
      </c>
    </row>
    <row r="64" spans="1:8" ht="27.95" customHeight="1" x14ac:dyDescent="0.25">
      <c r="A64" s="30">
        <f t="shared" si="7"/>
        <v>44</v>
      </c>
      <c r="B64" s="36" t="s">
        <v>120</v>
      </c>
      <c r="C64" s="81">
        <f>251.87*1.04</f>
        <v>261.94479999999999</v>
      </c>
      <c r="D64" s="79">
        <v>15.2</v>
      </c>
      <c r="E64" s="79">
        <v>15.2</v>
      </c>
      <c r="F64" s="75">
        <f t="shared" si="5"/>
        <v>3981.5609599999998</v>
      </c>
      <c r="G64" s="75">
        <v>1037.22</v>
      </c>
      <c r="H64" s="75">
        <f t="shared" si="6"/>
        <v>5018.7809600000001</v>
      </c>
    </row>
    <row r="65" spans="1:8" ht="27.95" customHeight="1" x14ac:dyDescent="0.25">
      <c r="A65" s="30">
        <f t="shared" si="7"/>
        <v>45</v>
      </c>
      <c r="B65" s="36" t="s">
        <v>122</v>
      </c>
      <c r="C65" s="81">
        <f>251.87*1.04</f>
        <v>261.94479999999999</v>
      </c>
      <c r="D65" s="79">
        <v>15.2</v>
      </c>
      <c r="E65" s="79">
        <v>15.2</v>
      </c>
      <c r="F65" s="75">
        <f t="shared" si="5"/>
        <v>3981.5609599999998</v>
      </c>
      <c r="G65" s="75">
        <v>1037.22</v>
      </c>
      <c r="H65" s="75">
        <f t="shared" si="6"/>
        <v>5018.7809600000001</v>
      </c>
    </row>
    <row r="66" spans="1:8" ht="27.95" customHeight="1" x14ac:dyDescent="0.25">
      <c r="A66" s="30">
        <f t="shared" si="7"/>
        <v>46</v>
      </c>
      <c r="B66" s="36" t="s">
        <v>124</v>
      </c>
      <c r="C66" s="81">
        <f>251.87*1.04</f>
        <v>261.94479999999999</v>
      </c>
      <c r="D66" s="79">
        <v>15.2</v>
      </c>
      <c r="E66" s="79">
        <v>15.2</v>
      </c>
      <c r="F66" s="75">
        <f t="shared" si="5"/>
        <v>3981.5609599999998</v>
      </c>
      <c r="G66" s="75">
        <v>1037.22</v>
      </c>
      <c r="H66" s="75">
        <f t="shared" si="6"/>
        <v>5018.7809600000001</v>
      </c>
    </row>
    <row r="67" spans="1:8" ht="27.95" customHeight="1" x14ac:dyDescent="0.25">
      <c r="A67" s="30">
        <f t="shared" si="7"/>
        <v>47</v>
      </c>
      <c r="B67" s="36" t="s">
        <v>126</v>
      </c>
      <c r="C67" s="81">
        <f>319.39*1.04</f>
        <v>332.16559999999998</v>
      </c>
      <c r="D67" s="79">
        <v>15.2</v>
      </c>
      <c r="E67" s="79">
        <v>15.2</v>
      </c>
      <c r="F67" s="75">
        <f t="shared" si="5"/>
        <v>5048.9171199999992</v>
      </c>
      <c r="G67" s="75">
        <v>691.48</v>
      </c>
      <c r="H67" s="75">
        <f t="shared" si="6"/>
        <v>5740.3971199999996</v>
      </c>
    </row>
    <row r="68" spans="1:8" ht="27.95" customHeight="1" x14ac:dyDescent="0.25">
      <c r="A68" s="30">
        <f t="shared" si="7"/>
        <v>48</v>
      </c>
      <c r="B68" s="48" t="s">
        <v>128</v>
      </c>
      <c r="C68" s="81">
        <f>319.39*1.04</f>
        <v>332.16559999999998</v>
      </c>
      <c r="D68" s="79">
        <v>15.2</v>
      </c>
      <c r="E68" s="79">
        <v>15.2</v>
      </c>
      <c r="F68" s="75">
        <f t="shared" si="5"/>
        <v>5048.9171199999992</v>
      </c>
      <c r="G68" s="75"/>
      <c r="H68" s="75">
        <f t="shared" si="6"/>
        <v>5048.9171199999992</v>
      </c>
    </row>
    <row r="69" spans="1:8" ht="27.95" customHeight="1" x14ac:dyDescent="0.25">
      <c r="A69" s="30">
        <f t="shared" si="7"/>
        <v>49</v>
      </c>
      <c r="B69" s="36" t="s">
        <v>130</v>
      </c>
      <c r="C69" s="81">
        <f>319.39*1.04</f>
        <v>332.16559999999998</v>
      </c>
      <c r="D69" s="79">
        <v>15.2</v>
      </c>
      <c r="E69" s="79">
        <v>15.2</v>
      </c>
      <c r="F69" s="75">
        <f t="shared" si="5"/>
        <v>5048.9171199999992</v>
      </c>
      <c r="G69" s="75">
        <v>691.48</v>
      </c>
      <c r="H69" s="75">
        <f t="shared" si="6"/>
        <v>5740.3971199999996</v>
      </c>
    </row>
    <row r="70" spans="1:8" ht="27.95" customHeight="1" x14ac:dyDescent="0.25">
      <c r="A70" s="30">
        <f t="shared" si="7"/>
        <v>50</v>
      </c>
      <c r="B70" s="36" t="s">
        <v>132</v>
      </c>
      <c r="C70" s="81">
        <f>186.91*1.04</f>
        <v>194.38640000000001</v>
      </c>
      <c r="D70" s="79">
        <v>15.2</v>
      </c>
      <c r="E70" s="79">
        <v>15.2</v>
      </c>
      <c r="F70" s="75">
        <f t="shared" si="5"/>
        <v>2954.67328</v>
      </c>
      <c r="G70" s="75">
        <v>518.61</v>
      </c>
      <c r="H70" s="75">
        <f t="shared" si="6"/>
        <v>3473.2832800000001</v>
      </c>
    </row>
    <row r="71" spans="1:8" ht="27.95" customHeight="1" x14ac:dyDescent="0.25">
      <c r="A71" s="30"/>
      <c r="B71" s="99" t="s">
        <v>133</v>
      </c>
      <c r="C71" s="81"/>
      <c r="D71" s="79"/>
      <c r="E71" s="79"/>
      <c r="F71" s="75"/>
      <c r="G71" s="75"/>
      <c r="H71" s="75"/>
    </row>
    <row r="72" spans="1:8" ht="27.95" customHeight="1" x14ac:dyDescent="0.25">
      <c r="A72" s="30">
        <f>A70+1</f>
        <v>51</v>
      </c>
      <c r="B72" s="36" t="s">
        <v>137</v>
      </c>
      <c r="C72" s="81">
        <f>261.98*1.04</f>
        <v>272.45920000000001</v>
      </c>
      <c r="D72" s="79">
        <v>15.2</v>
      </c>
      <c r="E72" s="79">
        <v>15.2</v>
      </c>
      <c r="F72" s="75">
        <f t="shared" ref="F72:F78" si="8">C72*E72</f>
        <v>4141.3798399999996</v>
      </c>
      <c r="G72" s="75">
        <v>1037.22</v>
      </c>
      <c r="H72" s="75">
        <f t="shared" ref="H72:H78" si="9">SUM(F72+G72)</f>
        <v>5178.5998399999999</v>
      </c>
    </row>
    <row r="73" spans="1:8" ht="27.95" customHeight="1" x14ac:dyDescent="0.25">
      <c r="A73" s="30">
        <f t="shared" ref="A73:A76" si="10">A72+1</f>
        <v>52</v>
      </c>
      <c r="B73" s="36" t="s">
        <v>139</v>
      </c>
      <c r="C73" s="81">
        <f>251.87*1.04</f>
        <v>261.94479999999999</v>
      </c>
      <c r="D73" s="79">
        <v>15.2</v>
      </c>
      <c r="E73" s="79">
        <v>15.2</v>
      </c>
      <c r="F73" s="75">
        <f t="shared" si="8"/>
        <v>3981.5609599999998</v>
      </c>
      <c r="G73" s="75">
        <v>1210.0899999999999</v>
      </c>
      <c r="H73" s="75">
        <f t="shared" si="9"/>
        <v>5191.6509599999999</v>
      </c>
    </row>
    <row r="74" spans="1:8" ht="27.95" customHeight="1" x14ac:dyDescent="0.25">
      <c r="A74" s="30">
        <f t="shared" si="10"/>
        <v>53</v>
      </c>
      <c r="B74" s="43" t="s">
        <v>141</v>
      </c>
      <c r="C74" s="81">
        <f>269.11*1.04</f>
        <v>279.87440000000004</v>
      </c>
      <c r="D74" s="30">
        <v>15.2</v>
      </c>
      <c r="E74" s="79">
        <v>15.2</v>
      </c>
      <c r="F74" s="75">
        <f t="shared" si="8"/>
        <v>4254.0908800000007</v>
      </c>
      <c r="G74" s="75">
        <v>518.61</v>
      </c>
      <c r="H74" s="75">
        <f t="shared" si="9"/>
        <v>4772.7008800000003</v>
      </c>
    </row>
    <row r="75" spans="1:8" ht="27.95" customHeight="1" x14ac:dyDescent="0.25">
      <c r="A75" s="30">
        <f t="shared" si="10"/>
        <v>54</v>
      </c>
      <c r="B75" s="36" t="s">
        <v>143</v>
      </c>
      <c r="C75" s="81">
        <f>251.87*1.04</f>
        <v>261.94479999999999</v>
      </c>
      <c r="D75" s="79">
        <v>15.2</v>
      </c>
      <c r="E75" s="79">
        <v>15.2</v>
      </c>
      <c r="F75" s="75">
        <f t="shared" si="8"/>
        <v>3981.5609599999998</v>
      </c>
      <c r="G75" s="75">
        <v>1037.22</v>
      </c>
      <c r="H75" s="75">
        <f t="shared" si="9"/>
        <v>5018.7809600000001</v>
      </c>
    </row>
    <row r="76" spans="1:8" ht="27.95" customHeight="1" x14ac:dyDescent="0.25">
      <c r="A76" s="30">
        <f t="shared" si="10"/>
        <v>55</v>
      </c>
      <c r="B76" s="36" t="s">
        <v>145</v>
      </c>
      <c r="C76" s="81">
        <f>251.87*1.04</f>
        <v>261.94479999999999</v>
      </c>
      <c r="D76" s="79">
        <v>15.2</v>
      </c>
      <c r="E76" s="79">
        <v>15.2</v>
      </c>
      <c r="F76" s="75">
        <f t="shared" si="8"/>
        <v>3981.5609599999998</v>
      </c>
      <c r="G76" s="75">
        <v>864.35</v>
      </c>
      <c r="H76" s="75">
        <f t="shared" si="9"/>
        <v>4845.9109600000002</v>
      </c>
    </row>
    <row r="77" spans="1:8" ht="27.95" customHeight="1" x14ac:dyDescent="0.25">
      <c r="A77" s="3">
        <f>A76+1</f>
        <v>56</v>
      </c>
      <c r="B77" s="36" t="s">
        <v>170</v>
      </c>
      <c r="C77" s="81">
        <f>280</f>
        <v>280</v>
      </c>
      <c r="D77" s="79">
        <v>15.2</v>
      </c>
      <c r="E77" s="79">
        <v>15.2</v>
      </c>
      <c r="F77" s="75">
        <f t="shared" si="8"/>
        <v>4256</v>
      </c>
      <c r="G77" s="75">
        <v>1037.22</v>
      </c>
      <c r="H77" s="75">
        <f t="shared" si="9"/>
        <v>5293.22</v>
      </c>
    </row>
    <row r="78" spans="1:8" ht="27.95" customHeight="1" x14ac:dyDescent="0.25">
      <c r="A78" s="30">
        <f>A77+1</f>
        <v>57</v>
      </c>
      <c r="B78" s="36" t="s">
        <v>147</v>
      </c>
      <c r="C78" s="81">
        <f>366.8*1.04</f>
        <v>381.47200000000004</v>
      </c>
      <c r="D78" s="79">
        <v>15.2</v>
      </c>
      <c r="E78" s="79">
        <v>15.2</v>
      </c>
      <c r="F78" s="75">
        <f t="shared" si="8"/>
        <v>5798.3744000000006</v>
      </c>
      <c r="G78" s="75">
        <v>1037.22</v>
      </c>
      <c r="H78" s="75">
        <f t="shared" si="9"/>
        <v>6835.5944000000009</v>
      </c>
    </row>
    <row r="79" spans="1:8" ht="27.95" customHeight="1" x14ac:dyDescent="0.25">
      <c r="A79" s="30"/>
      <c r="B79" s="100" t="s">
        <v>148</v>
      </c>
      <c r="C79" s="81"/>
      <c r="D79" s="84"/>
      <c r="E79" s="79"/>
      <c r="F79" s="85"/>
      <c r="G79" s="85"/>
      <c r="H79" s="75"/>
    </row>
    <row r="80" spans="1:8" ht="27.95" customHeight="1" x14ac:dyDescent="0.25">
      <c r="A80" s="30">
        <f>A78+1</f>
        <v>58</v>
      </c>
      <c r="B80" s="43" t="s">
        <v>150</v>
      </c>
      <c r="C80" s="81">
        <f>440</f>
        <v>440</v>
      </c>
      <c r="D80" s="67">
        <v>15.2</v>
      </c>
      <c r="E80" s="79">
        <v>6</v>
      </c>
      <c r="F80" s="75">
        <f>C80*E80</f>
        <v>2640</v>
      </c>
      <c r="G80" s="75"/>
      <c r="H80" s="75">
        <f>SUM(F80+G80)</f>
        <v>2640</v>
      </c>
    </row>
    <row r="81" spans="1:8" ht="27.95" customHeight="1" x14ac:dyDescent="0.25">
      <c r="A81" s="30">
        <f>A80+1</f>
        <v>59</v>
      </c>
      <c r="B81" s="57" t="s">
        <v>152</v>
      </c>
      <c r="C81" s="81">
        <f>305.88*1.04</f>
        <v>318.11520000000002</v>
      </c>
      <c r="D81" s="67">
        <v>15.2</v>
      </c>
      <c r="E81" s="79">
        <v>15.2</v>
      </c>
      <c r="F81" s="75">
        <f>C81*E81</f>
        <v>4835.3510400000005</v>
      </c>
      <c r="G81" s="75">
        <v>518.25</v>
      </c>
      <c r="H81" s="75">
        <f>SUM(F81+G81)</f>
        <v>5353.6010400000005</v>
      </c>
    </row>
    <row r="82" spans="1:8" ht="27.95" customHeight="1" x14ac:dyDescent="0.25">
      <c r="A82" s="30">
        <f>A81+1</f>
        <v>60</v>
      </c>
      <c r="B82" s="57" t="s">
        <v>154</v>
      </c>
      <c r="C82" s="81">
        <f>336.47*1.04</f>
        <v>349.92880000000002</v>
      </c>
      <c r="D82" s="79">
        <v>15.2</v>
      </c>
      <c r="E82" s="79">
        <v>15.2</v>
      </c>
      <c r="F82" s="75">
        <v>0</v>
      </c>
      <c r="G82" s="75"/>
      <c r="H82" s="75">
        <f>SUM(F82+G82)</f>
        <v>0</v>
      </c>
    </row>
    <row r="83" spans="1:8" ht="27.95" customHeight="1" x14ac:dyDescent="0.25">
      <c r="A83" s="30">
        <f>A82+1</f>
        <v>61</v>
      </c>
      <c r="B83" s="57" t="s">
        <v>311</v>
      </c>
      <c r="C83" s="81">
        <v>349.93</v>
      </c>
      <c r="D83" s="79">
        <v>15.2</v>
      </c>
      <c r="E83" s="79">
        <v>15.2</v>
      </c>
      <c r="F83" s="75">
        <f>C83*E83</f>
        <v>5318.9359999999997</v>
      </c>
      <c r="G83" s="75"/>
      <c r="H83" s="75">
        <f>SUM(F83+G83)</f>
        <v>5318.9359999999997</v>
      </c>
    </row>
    <row r="84" spans="1:8" ht="27.95" customHeight="1" x14ac:dyDescent="0.25">
      <c r="A84" s="30"/>
      <c r="B84" s="100" t="s">
        <v>155</v>
      </c>
      <c r="C84" s="81"/>
      <c r="D84" s="67"/>
      <c r="E84" s="79"/>
      <c r="F84" s="75"/>
      <c r="G84" s="75"/>
      <c r="H84" s="75"/>
    </row>
    <row r="85" spans="1:8" ht="27.95" customHeight="1" x14ac:dyDescent="0.25">
      <c r="A85" s="30">
        <f>A83+1</f>
        <v>62</v>
      </c>
      <c r="B85" s="43" t="s">
        <v>157</v>
      </c>
      <c r="C85" s="81">
        <f>388</f>
        <v>388</v>
      </c>
      <c r="D85" s="79">
        <v>15.2</v>
      </c>
      <c r="E85" s="79">
        <v>15.2</v>
      </c>
      <c r="F85" s="75">
        <f>C85*E85</f>
        <v>5897.5999999999995</v>
      </c>
      <c r="G85" s="75"/>
      <c r="H85" s="75">
        <f>SUM(F85+G85)</f>
        <v>5897.5999999999995</v>
      </c>
    </row>
    <row r="86" spans="1:8" ht="27.95" customHeight="1" x14ac:dyDescent="0.25">
      <c r="A86" s="30"/>
      <c r="B86" s="99" t="s">
        <v>158</v>
      </c>
      <c r="C86" s="81"/>
      <c r="D86" s="79"/>
      <c r="E86" s="79"/>
      <c r="F86" s="75"/>
      <c r="G86" s="75"/>
      <c r="H86" s="75"/>
    </row>
    <row r="87" spans="1:8" ht="22.5" customHeight="1" x14ac:dyDescent="0.3">
      <c r="A87" s="3">
        <f>A85+1</f>
        <v>63</v>
      </c>
      <c r="B87" s="39" t="s">
        <v>160</v>
      </c>
      <c r="C87" s="81">
        <f>410</f>
        <v>410</v>
      </c>
      <c r="D87" s="79">
        <v>15.2</v>
      </c>
      <c r="E87" s="79">
        <v>15.2</v>
      </c>
      <c r="F87" s="75">
        <f t="shared" ref="F87:F92" si="11">C87*E87</f>
        <v>6232</v>
      </c>
      <c r="G87" s="75"/>
      <c r="H87" s="75">
        <f t="shared" ref="H87:H92" si="12">SUM(F87+G87)</f>
        <v>6232</v>
      </c>
    </row>
    <row r="88" spans="1:8" ht="27.95" customHeight="1" x14ac:dyDescent="0.25">
      <c r="A88" s="3">
        <f t="shared" ref="A88:A92" si="13">A87+1</f>
        <v>64</v>
      </c>
      <c r="B88" s="36" t="s">
        <v>164</v>
      </c>
      <c r="C88" s="81">
        <f>280</f>
        <v>280</v>
      </c>
      <c r="D88" s="79">
        <v>15.2</v>
      </c>
      <c r="E88" s="79">
        <v>15.2</v>
      </c>
      <c r="F88" s="75">
        <f t="shared" si="11"/>
        <v>4256</v>
      </c>
      <c r="G88" s="75">
        <v>864.35</v>
      </c>
      <c r="H88" s="75">
        <f t="shared" si="12"/>
        <v>5120.3500000000004</v>
      </c>
    </row>
    <row r="89" spans="1:8" ht="27.95" customHeight="1" x14ac:dyDescent="0.25">
      <c r="A89" s="3">
        <f t="shared" si="13"/>
        <v>65</v>
      </c>
      <c r="B89" s="48" t="s">
        <v>166</v>
      </c>
      <c r="C89" s="81">
        <f>318.76*1.04</f>
        <v>331.5104</v>
      </c>
      <c r="D89" s="79">
        <v>15.2</v>
      </c>
      <c r="E89" s="79">
        <v>15.2</v>
      </c>
      <c r="F89" s="75">
        <f t="shared" si="11"/>
        <v>5038.9580799999994</v>
      </c>
      <c r="G89" s="66"/>
      <c r="H89" s="75">
        <f t="shared" si="12"/>
        <v>5038.9580799999994</v>
      </c>
    </row>
    <row r="90" spans="1:8" ht="27.95" customHeight="1" x14ac:dyDescent="0.25">
      <c r="A90" s="3">
        <f t="shared" si="13"/>
        <v>66</v>
      </c>
      <c r="B90" s="48" t="s">
        <v>168</v>
      </c>
      <c r="C90" s="81">
        <f>316.18*1.04</f>
        <v>328.8272</v>
      </c>
      <c r="D90" s="79">
        <v>15.2</v>
      </c>
      <c r="E90" s="79">
        <v>15.2</v>
      </c>
      <c r="F90" s="75">
        <f t="shared" si="11"/>
        <v>4998.1734399999996</v>
      </c>
      <c r="G90" s="66">
        <v>518.61</v>
      </c>
      <c r="H90" s="75">
        <f t="shared" si="12"/>
        <v>5516.7834399999992</v>
      </c>
    </row>
    <row r="91" spans="1:8" ht="27.95" customHeight="1" x14ac:dyDescent="0.25">
      <c r="A91" s="3">
        <f t="shared" si="13"/>
        <v>67</v>
      </c>
      <c r="B91" s="36" t="s">
        <v>135</v>
      </c>
      <c r="C91" s="81">
        <f>410</f>
        <v>410</v>
      </c>
      <c r="D91" s="79">
        <v>15.2</v>
      </c>
      <c r="E91" s="79">
        <v>15.2</v>
      </c>
      <c r="F91" s="75">
        <f t="shared" si="11"/>
        <v>6232</v>
      </c>
      <c r="G91" s="75">
        <v>518.61</v>
      </c>
      <c r="H91" s="75">
        <f t="shared" si="12"/>
        <v>6750.61</v>
      </c>
    </row>
    <row r="92" spans="1:8" ht="27.95" customHeight="1" x14ac:dyDescent="0.25">
      <c r="A92" s="3">
        <f t="shared" si="13"/>
        <v>68</v>
      </c>
      <c r="B92" s="36" t="s">
        <v>312</v>
      </c>
      <c r="C92" s="81">
        <v>280</v>
      </c>
      <c r="D92" s="79">
        <v>15.2</v>
      </c>
      <c r="E92" s="79">
        <v>15.2</v>
      </c>
      <c r="F92" s="75">
        <f t="shared" si="11"/>
        <v>4256</v>
      </c>
      <c r="G92" s="75"/>
      <c r="H92" s="75">
        <f t="shared" si="12"/>
        <v>4256</v>
      </c>
    </row>
    <row r="93" spans="1:8" ht="27.95" customHeight="1" x14ac:dyDescent="0.25">
      <c r="A93" s="30"/>
      <c r="B93" s="99" t="s">
        <v>171</v>
      </c>
      <c r="C93" s="81"/>
      <c r="D93" s="79"/>
      <c r="E93" s="79"/>
      <c r="F93" s="75"/>
      <c r="G93" s="75"/>
      <c r="H93" s="75"/>
    </row>
    <row r="94" spans="1:8" ht="27.95" customHeight="1" x14ac:dyDescent="0.25">
      <c r="A94" s="30">
        <f>A92+1</f>
        <v>69</v>
      </c>
      <c r="B94" s="43" t="s">
        <v>37</v>
      </c>
      <c r="C94" s="81">
        <v>410</v>
      </c>
      <c r="D94" s="79">
        <v>15.2</v>
      </c>
      <c r="E94" s="79">
        <v>15.2</v>
      </c>
      <c r="F94" s="75">
        <f t="shared" ref="F94:F115" si="14">C94*E94</f>
        <v>6232</v>
      </c>
      <c r="G94" s="75"/>
      <c r="H94" s="75">
        <f t="shared" ref="H94:H115" si="15">SUM(F94+G94)</f>
        <v>6232</v>
      </c>
    </row>
    <row r="95" spans="1:8" ht="27.95" customHeight="1" x14ac:dyDescent="0.25">
      <c r="A95" s="30">
        <f>A94+1</f>
        <v>70</v>
      </c>
      <c r="B95" s="36" t="s">
        <v>175</v>
      </c>
      <c r="C95" s="81">
        <f>269.11*1.04</f>
        <v>279.87440000000004</v>
      </c>
      <c r="D95" s="79">
        <v>15.2</v>
      </c>
      <c r="E95" s="79">
        <v>15.2</v>
      </c>
      <c r="F95" s="75">
        <f t="shared" si="14"/>
        <v>4254.0908800000007</v>
      </c>
      <c r="G95" s="75">
        <v>1037.22</v>
      </c>
      <c r="H95" s="75">
        <f t="shared" si="15"/>
        <v>5291.3108800000009</v>
      </c>
    </row>
    <row r="96" spans="1:8" ht="27.95" customHeight="1" x14ac:dyDescent="0.25">
      <c r="A96" s="30">
        <f>A95+1</f>
        <v>71</v>
      </c>
      <c r="B96" s="36" t="s">
        <v>177</v>
      </c>
      <c r="C96" s="81">
        <f t="shared" ref="C96:C103" si="16">269.11*1.04</f>
        <v>279.87440000000004</v>
      </c>
      <c r="D96" s="79">
        <v>15.2</v>
      </c>
      <c r="E96" s="79">
        <v>15.2</v>
      </c>
      <c r="F96" s="75">
        <f t="shared" si="14"/>
        <v>4254.0908800000007</v>
      </c>
      <c r="G96" s="75">
        <v>1210.0899999999999</v>
      </c>
      <c r="H96" s="75">
        <f t="shared" si="15"/>
        <v>5464.1808800000008</v>
      </c>
    </row>
    <row r="97" spans="1:8" ht="27.95" customHeight="1" x14ac:dyDescent="0.25">
      <c r="A97" s="30">
        <f t="shared" ref="A97:A151" si="17">A96+1</f>
        <v>72</v>
      </c>
      <c r="B97" s="36" t="s">
        <v>179</v>
      </c>
      <c r="C97" s="81">
        <f t="shared" si="16"/>
        <v>279.87440000000004</v>
      </c>
      <c r="D97" s="79">
        <v>15.2</v>
      </c>
      <c r="E97" s="79">
        <v>15.2</v>
      </c>
      <c r="F97" s="75">
        <f t="shared" si="14"/>
        <v>4254.0908800000007</v>
      </c>
      <c r="G97" s="75">
        <v>864.35</v>
      </c>
      <c r="H97" s="75">
        <f t="shared" si="15"/>
        <v>5118.440880000001</v>
      </c>
    </row>
    <row r="98" spans="1:8" ht="27.95" customHeight="1" x14ac:dyDescent="0.25">
      <c r="A98" s="30">
        <f t="shared" si="17"/>
        <v>73</v>
      </c>
      <c r="B98" s="36" t="s">
        <v>181</v>
      </c>
      <c r="C98" s="81">
        <f t="shared" si="16"/>
        <v>279.87440000000004</v>
      </c>
      <c r="D98" s="79">
        <v>15.2</v>
      </c>
      <c r="E98" s="79">
        <v>15.2</v>
      </c>
      <c r="F98" s="75">
        <f t="shared" si="14"/>
        <v>4254.0908800000007</v>
      </c>
      <c r="G98" s="75"/>
      <c r="H98" s="75">
        <f t="shared" si="15"/>
        <v>4254.0908800000007</v>
      </c>
    </row>
    <row r="99" spans="1:8" ht="27.95" customHeight="1" x14ac:dyDescent="0.25">
      <c r="A99" s="30">
        <f t="shared" si="17"/>
        <v>74</v>
      </c>
      <c r="B99" s="36" t="s">
        <v>183</v>
      </c>
      <c r="C99" s="81">
        <f t="shared" si="16"/>
        <v>279.87440000000004</v>
      </c>
      <c r="D99" s="79">
        <v>15.2</v>
      </c>
      <c r="E99" s="79">
        <v>15.2</v>
      </c>
      <c r="F99" s="75">
        <f t="shared" si="14"/>
        <v>4254.0908800000007</v>
      </c>
      <c r="G99" s="75">
        <v>1037.22</v>
      </c>
      <c r="H99" s="75">
        <f t="shared" si="15"/>
        <v>5291.3108800000009</v>
      </c>
    </row>
    <row r="100" spans="1:8" ht="27.95" customHeight="1" x14ac:dyDescent="0.25">
      <c r="A100" s="30">
        <f t="shared" si="17"/>
        <v>75</v>
      </c>
      <c r="B100" s="36" t="s">
        <v>185</v>
      </c>
      <c r="C100" s="81">
        <f t="shared" si="16"/>
        <v>279.87440000000004</v>
      </c>
      <c r="D100" s="79">
        <v>15.2</v>
      </c>
      <c r="E100" s="79">
        <v>15.2</v>
      </c>
      <c r="F100" s="75">
        <f t="shared" si="14"/>
        <v>4254.0908800000007</v>
      </c>
      <c r="G100" s="75">
        <v>1037.22</v>
      </c>
      <c r="H100" s="75">
        <f t="shared" si="15"/>
        <v>5291.3108800000009</v>
      </c>
    </row>
    <row r="101" spans="1:8" ht="27.95" customHeight="1" x14ac:dyDescent="0.25">
      <c r="A101" s="30">
        <f t="shared" si="17"/>
        <v>76</v>
      </c>
      <c r="B101" s="36" t="s">
        <v>187</v>
      </c>
      <c r="C101" s="81">
        <f t="shared" si="16"/>
        <v>279.87440000000004</v>
      </c>
      <c r="D101" s="79">
        <v>15.2</v>
      </c>
      <c r="E101" s="79">
        <v>15.2</v>
      </c>
      <c r="F101" s="75">
        <f t="shared" si="14"/>
        <v>4254.0908800000007</v>
      </c>
      <c r="G101" s="75">
        <v>691.48</v>
      </c>
      <c r="H101" s="75">
        <f t="shared" si="15"/>
        <v>4945.5708800000011</v>
      </c>
    </row>
    <row r="102" spans="1:8" ht="27.95" customHeight="1" x14ac:dyDescent="0.25">
      <c r="A102" s="30">
        <f t="shared" si="17"/>
        <v>77</v>
      </c>
      <c r="B102" s="36" t="s">
        <v>189</v>
      </c>
      <c r="C102" s="81">
        <f t="shared" si="16"/>
        <v>279.87440000000004</v>
      </c>
      <c r="D102" s="79">
        <v>15.2</v>
      </c>
      <c r="E102" s="79">
        <v>15.2</v>
      </c>
      <c r="F102" s="75">
        <f t="shared" si="14"/>
        <v>4254.0908800000007</v>
      </c>
      <c r="G102" s="75">
        <v>1037.22</v>
      </c>
      <c r="H102" s="75">
        <f t="shared" si="15"/>
        <v>5291.3108800000009</v>
      </c>
    </row>
    <row r="103" spans="1:8" ht="27.95" customHeight="1" x14ac:dyDescent="0.25">
      <c r="A103" s="30">
        <f t="shared" si="17"/>
        <v>78</v>
      </c>
      <c r="B103" s="36" t="s">
        <v>191</v>
      </c>
      <c r="C103" s="81">
        <f t="shared" si="16"/>
        <v>279.87440000000004</v>
      </c>
      <c r="D103" s="79">
        <v>15.2</v>
      </c>
      <c r="E103" s="79">
        <v>15.2</v>
      </c>
      <c r="F103" s="75">
        <f t="shared" si="14"/>
        <v>4254.0908800000007</v>
      </c>
      <c r="G103" s="75">
        <v>864.35</v>
      </c>
      <c r="H103" s="75">
        <f t="shared" si="15"/>
        <v>5118.440880000001</v>
      </c>
    </row>
    <row r="104" spans="1:8" ht="27.95" customHeight="1" x14ac:dyDescent="0.25">
      <c r="A104" s="30">
        <f t="shared" si="17"/>
        <v>79</v>
      </c>
      <c r="B104" s="36" t="s">
        <v>193</v>
      </c>
      <c r="C104" s="81">
        <f>253</f>
        <v>253</v>
      </c>
      <c r="D104" s="79">
        <v>15.2</v>
      </c>
      <c r="E104" s="79">
        <v>15.2</v>
      </c>
      <c r="F104" s="75">
        <f t="shared" si="14"/>
        <v>3845.6</v>
      </c>
      <c r="G104" s="75">
        <v>1037.22</v>
      </c>
      <c r="H104" s="75">
        <f t="shared" si="15"/>
        <v>4882.82</v>
      </c>
    </row>
    <row r="105" spans="1:8" ht="27.95" customHeight="1" x14ac:dyDescent="0.25">
      <c r="A105" s="30">
        <f t="shared" si="17"/>
        <v>80</v>
      </c>
      <c r="B105" s="36" t="s">
        <v>195</v>
      </c>
      <c r="C105" s="81">
        <f>137.01*1.04</f>
        <v>142.49039999999999</v>
      </c>
      <c r="D105" s="79">
        <v>15.2</v>
      </c>
      <c r="E105" s="79">
        <v>15.2</v>
      </c>
      <c r="F105" s="75">
        <f t="shared" si="14"/>
        <v>2165.8540799999996</v>
      </c>
      <c r="G105" s="75">
        <v>1037.22</v>
      </c>
      <c r="H105" s="75">
        <f t="shared" si="15"/>
        <v>3203.0740799999994</v>
      </c>
    </row>
    <row r="106" spans="1:8" ht="27.95" customHeight="1" x14ac:dyDescent="0.25">
      <c r="A106" s="30">
        <f t="shared" si="17"/>
        <v>81</v>
      </c>
      <c r="B106" s="36" t="s">
        <v>197</v>
      </c>
      <c r="C106" s="81">
        <v>253</v>
      </c>
      <c r="D106" s="79">
        <v>15.2</v>
      </c>
      <c r="E106" s="79">
        <v>15.2</v>
      </c>
      <c r="F106" s="75">
        <f t="shared" si="14"/>
        <v>3845.6</v>
      </c>
      <c r="G106" s="75">
        <v>1037.22</v>
      </c>
      <c r="H106" s="75">
        <f t="shared" si="15"/>
        <v>4882.82</v>
      </c>
    </row>
    <row r="107" spans="1:8" ht="27.95" customHeight="1" x14ac:dyDescent="0.25">
      <c r="A107" s="30">
        <f t="shared" si="17"/>
        <v>82</v>
      </c>
      <c r="B107" s="36" t="s">
        <v>199</v>
      </c>
      <c r="C107" s="81">
        <v>253</v>
      </c>
      <c r="D107" s="79">
        <v>15.2</v>
      </c>
      <c r="E107" s="79">
        <v>15.2</v>
      </c>
      <c r="F107" s="75">
        <f t="shared" si="14"/>
        <v>3845.6</v>
      </c>
      <c r="G107" s="75">
        <v>864.35</v>
      </c>
      <c r="H107" s="75">
        <f t="shared" si="15"/>
        <v>4709.95</v>
      </c>
    </row>
    <row r="108" spans="1:8" ht="27.95" customHeight="1" x14ac:dyDescent="0.25">
      <c r="A108" s="30">
        <f t="shared" si="17"/>
        <v>83</v>
      </c>
      <c r="B108" s="36" t="s">
        <v>201</v>
      </c>
      <c r="C108" s="81">
        <v>253</v>
      </c>
      <c r="D108" s="79">
        <v>15.2</v>
      </c>
      <c r="E108" s="79">
        <v>15.2</v>
      </c>
      <c r="F108" s="75">
        <f t="shared" si="14"/>
        <v>3845.6</v>
      </c>
      <c r="G108" s="75">
        <v>691.48</v>
      </c>
      <c r="H108" s="75">
        <f t="shared" si="15"/>
        <v>4537.08</v>
      </c>
    </row>
    <row r="109" spans="1:8" ht="27.95" customHeight="1" x14ac:dyDescent="0.25">
      <c r="A109" s="30">
        <f t="shared" si="17"/>
        <v>84</v>
      </c>
      <c r="B109" s="36" t="s">
        <v>203</v>
      </c>
      <c r="C109" s="81">
        <f>243.27*1.04</f>
        <v>253.00080000000003</v>
      </c>
      <c r="D109" s="79">
        <v>15.2</v>
      </c>
      <c r="E109" s="79">
        <v>15.2</v>
      </c>
      <c r="F109" s="75">
        <f t="shared" si="14"/>
        <v>3845.6121600000001</v>
      </c>
      <c r="G109" s="75">
        <v>864.35</v>
      </c>
      <c r="H109" s="75">
        <f t="shared" si="15"/>
        <v>4709.96216</v>
      </c>
    </row>
    <row r="110" spans="1:8" ht="27.95" customHeight="1" x14ac:dyDescent="0.25">
      <c r="A110" s="30">
        <f t="shared" si="17"/>
        <v>85</v>
      </c>
      <c r="B110" s="36" t="s">
        <v>205</v>
      </c>
      <c r="C110" s="81">
        <v>253</v>
      </c>
      <c r="D110" s="79">
        <v>15.2</v>
      </c>
      <c r="E110" s="79">
        <v>15.2</v>
      </c>
      <c r="F110" s="75">
        <f t="shared" si="14"/>
        <v>3845.6</v>
      </c>
      <c r="G110" s="75">
        <v>864.35</v>
      </c>
      <c r="H110" s="75">
        <f t="shared" si="15"/>
        <v>4709.95</v>
      </c>
    </row>
    <row r="111" spans="1:8" ht="27.95" customHeight="1" x14ac:dyDescent="0.25">
      <c r="A111" s="30">
        <f t="shared" si="17"/>
        <v>86</v>
      </c>
      <c r="B111" s="36" t="s">
        <v>207</v>
      </c>
      <c r="C111" s="81">
        <v>253</v>
      </c>
      <c r="D111" s="79">
        <v>15.2</v>
      </c>
      <c r="E111" s="79">
        <v>15.2</v>
      </c>
      <c r="F111" s="75">
        <f t="shared" si="14"/>
        <v>3845.6</v>
      </c>
      <c r="G111" s="75"/>
      <c r="H111" s="75">
        <f t="shared" si="15"/>
        <v>3845.6</v>
      </c>
    </row>
    <row r="112" spans="1:8" ht="27.95" customHeight="1" x14ac:dyDescent="0.25">
      <c r="A112" s="30">
        <f t="shared" si="17"/>
        <v>87</v>
      </c>
      <c r="B112" s="43" t="s">
        <v>209</v>
      </c>
      <c r="C112" s="81">
        <f>338.66*1.04</f>
        <v>352.20640000000003</v>
      </c>
      <c r="D112" s="79">
        <v>15.2</v>
      </c>
      <c r="E112" s="79">
        <v>15.2</v>
      </c>
      <c r="F112" s="75">
        <f t="shared" si="14"/>
        <v>5353.5372800000005</v>
      </c>
      <c r="G112" s="75"/>
      <c r="H112" s="75">
        <f t="shared" si="15"/>
        <v>5353.5372800000005</v>
      </c>
    </row>
    <row r="113" spans="1:8" ht="27.95" customHeight="1" x14ac:dyDescent="0.25">
      <c r="A113" s="30">
        <f t="shared" si="17"/>
        <v>88</v>
      </c>
      <c r="B113" s="36" t="s">
        <v>211</v>
      </c>
      <c r="C113" s="81">
        <f>244.79*1.04</f>
        <v>254.58160000000001</v>
      </c>
      <c r="D113" s="79">
        <v>15.2</v>
      </c>
      <c r="E113" s="79">
        <v>15.2</v>
      </c>
      <c r="F113" s="75">
        <f t="shared" si="14"/>
        <v>3869.64032</v>
      </c>
      <c r="G113" s="75">
        <v>691.48</v>
      </c>
      <c r="H113" s="75">
        <f t="shared" si="15"/>
        <v>4561.12032</v>
      </c>
    </row>
    <row r="114" spans="1:8" ht="27.95" customHeight="1" x14ac:dyDescent="0.25">
      <c r="A114" s="30">
        <f>A113+1</f>
        <v>89</v>
      </c>
      <c r="B114" s="36" t="s">
        <v>213</v>
      </c>
      <c r="C114" s="81">
        <f>244.79*1.04</f>
        <v>254.58160000000001</v>
      </c>
      <c r="D114" s="79">
        <v>15.2</v>
      </c>
      <c r="E114" s="79">
        <v>15.2</v>
      </c>
      <c r="F114" s="75">
        <f t="shared" si="14"/>
        <v>3869.64032</v>
      </c>
      <c r="G114" s="75">
        <v>691.48</v>
      </c>
      <c r="H114" s="75">
        <f t="shared" si="15"/>
        <v>4561.12032</v>
      </c>
    </row>
    <row r="115" spans="1:8" ht="27.95" customHeight="1" x14ac:dyDescent="0.25">
      <c r="A115" s="30">
        <f>A114+1</f>
        <v>90</v>
      </c>
      <c r="B115" s="43" t="s">
        <v>215</v>
      </c>
      <c r="C115" s="81">
        <f>244.79*1.04</f>
        <v>254.58160000000001</v>
      </c>
      <c r="D115" s="79">
        <v>15.2</v>
      </c>
      <c r="E115" s="79">
        <v>15.2</v>
      </c>
      <c r="F115" s="75">
        <f t="shared" si="14"/>
        <v>3869.64032</v>
      </c>
      <c r="G115" s="75"/>
      <c r="H115" s="75">
        <f t="shared" si="15"/>
        <v>3869.64032</v>
      </c>
    </row>
    <row r="116" spans="1:8" ht="27.95" customHeight="1" x14ac:dyDescent="0.25">
      <c r="A116" s="30"/>
      <c r="B116" s="99" t="s">
        <v>216</v>
      </c>
      <c r="C116" s="81"/>
      <c r="D116" s="79"/>
      <c r="E116" s="79"/>
      <c r="F116" s="75"/>
      <c r="G116" s="75"/>
      <c r="H116" s="75"/>
    </row>
    <row r="117" spans="1:8" ht="21.75" customHeight="1" x14ac:dyDescent="0.3">
      <c r="A117" s="3">
        <f>A115+1</f>
        <v>91</v>
      </c>
      <c r="B117" s="82" t="s">
        <v>218</v>
      </c>
      <c r="C117" s="81">
        <v>410</v>
      </c>
      <c r="D117" s="79">
        <v>15.2</v>
      </c>
      <c r="E117" s="79">
        <v>15.2</v>
      </c>
      <c r="F117" s="75">
        <f t="shared" ref="F117:F139" si="18">C117*E117</f>
        <v>6232</v>
      </c>
      <c r="G117" s="75"/>
      <c r="H117" s="75">
        <f t="shared" ref="H117:H139" si="19">SUM(F117+G117)</f>
        <v>6232</v>
      </c>
    </row>
    <row r="118" spans="1:8" ht="27.95" customHeight="1" x14ac:dyDescent="0.25">
      <c r="A118" s="30">
        <f>A117+1</f>
        <v>92</v>
      </c>
      <c r="B118" s="36" t="s">
        <v>220</v>
      </c>
      <c r="C118" s="81">
        <f>400.07*1.04</f>
        <v>416.07280000000003</v>
      </c>
      <c r="D118" s="79">
        <v>15.2</v>
      </c>
      <c r="E118" s="79">
        <v>15.2</v>
      </c>
      <c r="F118" s="75">
        <f t="shared" si="18"/>
        <v>6324.30656</v>
      </c>
      <c r="G118" s="75">
        <v>864.35</v>
      </c>
      <c r="H118" s="75">
        <f t="shared" si="19"/>
        <v>7188.6565600000004</v>
      </c>
    </row>
    <row r="119" spans="1:8" ht="27.95" customHeight="1" x14ac:dyDescent="0.25">
      <c r="A119" s="30">
        <f t="shared" si="17"/>
        <v>93</v>
      </c>
      <c r="B119" s="36" t="s">
        <v>222</v>
      </c>
      <c r="C119" s="81">
        <v>300</v>
      </c>
      <c r="D119" s="79">
        <v>15.2</v>
      </c>
      <c r="E119" s="79">
        <v>15.2</v>
      </c>
      <c r="F119" s="75">
        <f t="shared" si="18"/>
        <v>4560</v>
      </c>
      <c r="G119" s="75">
        <v>1037.22</v>
      </c>
      <c r="H119" s="75">
        <f t="shared" si="19"/>
        <v>5597.22</v>
      </c>
    </row>
    <row r="120" spans="1:8" ht="27.95" customHeight="1" x14ac:dyDescent="0.25">
      <c r="A120" s="30">
        <f t="shared" si="17"/>
        <v>94</v>
      </c>
      <c r="B120" s="36" t="s">
        <v>224</v>
      </c>
      <c r="C120" s="81">
        <f>317.58*1.04</f>
        <v>330.28320000000002</v>
      </c>
      <c r="D120" s="79">
        <v>15.2</v>
      </c>
      <c r="E120" s="79">
        <v>15.2</v>
      </c>
      <c r="F120" s="75">
        <f t="shared" si="18"/>
        <v>5020.3046400000003</v>
      </c>
      <c r="G120" s="75">
        <v>864.35</v>
      </c>
      <c r="H120" s="75">
        <f t="shared" si="19"/>
        <v>5884.6546400000007</v>
      </c>
    </row>
    <row r="121" spans="1:8" ht="27.95" customHeight="1" x14ac:dyDescent="0.25">
      <c r="A121" s="30">
        <f t="shared" si="17"/>
        <v>95</v>
      </c>
      <c r="B121" s="36" t="s">
        <v>226</v>
      </c>
      <c r="C121" s="81">
        <v>300</v>
      </c>
      <c r="D121" s="79">
        <v>15.2</v>
      </c>
      <c r="E121" s="79">
        <v>15.2</v>
      </c>
      <c r="F121" s="75">
        <f t="shared" si="18"/>
        <v>4560</v>
      </c>
      <c r="G121" s="75">
        <v>691.48</v>
      </c>
      <c r="H121" s="75">
        <f t="shared" si="19"/>
        <v>5251.48</v>
      </c>
    </row>
    <row r="122" spans="1:8" ht="27.95" customHeight="1" x14ac:dyDescent="0.25">
      <c r="A122" s="30">
        <f t="shared" si="17"/>
        <v>96</v>
      </c>
      <c r="B122" s="36" t="s">
        <v>228</v>
      </c>
      <c r="C122" s="81">
        <v>300</v>
      </c>
      <c r="D122" s="79">
        <v>15.2</v>
      </c>
      <c r="E122" s="79">
        <v>15.2</v>
      </c>
      <c r="F122" s="75">
        <f t="shared" si="18"/>
        <v>4560</v>
      </c>
      <c r="G122" s="75">
        <v>1037.22</v>
      </c>
      <c r="H122" s="75">
        <f t="shared" si="19"/>
        <v>5597.22</v>
      </c>
    </row>
    <row r="123" spans="1:8" ht="27.95" customHeight="1" x14ac:dyDescent="0.25">
      <c r="A123" s="30">
        <f t="shared" si="17"/>
        <v>97</v>
      </c>
      <c r="B123" s="36" t="s">
        <v>230</v>
      </c>
      <c r="C123" s="81">
        <v>300</v>
      </c>
      <c r="D123" s="79">
        <v>15.2</v>
      </c>
      <c r="E123" s="79">
        <v>15.2</v>
      </c>
      <c r="F123" s="75">
        <f t="shared" si="18"/>
        <v>4560</v>
      </c>
      <c r="G123" s="75">
        <v>691.48</v>
      </c>
      <c r="H123" s="75">
        <f t="shared" si="19"/>
        <v>5251.48</v>
      </c>
    </row>
    <row r="124" spans="1:8" ht="27.95" customHeight="1" x14ac:dyDescent="0.25">
      <c r="A124" s="30">
        <f t="shared" si="17"/>
        <v>98</v>
      </c>
      <c r="B124" s="36" t="s">
        <v>232</v>
      </c>
      <c r="C124" s="81">
        <v>300</v>
      </c>
      <c r="D124" s="79">
        <v>15.2</v>
      </c>
      <c r="E124" s="79">
        <v>15.2</v>
      </c>
      <c r="F124" s="75">
        <f t="shared" si="18"/>
        <v>4560</v>
      </c>
      <c r="G124" s="75">
        <v>864.35</v>
      </c>
      <c r="H124" s="75">
        <f t="shared" si="19"/>
        <v>5424.35</v>
      </c>
    </row>
    <row r="125" spans="1:8" ht="27.95" customHeight="1" x14ac:dyDescent="0.25">
      <c r="A125" s="30">
        <f t="shared" si="17"/>
        <v>99</v>
      </c>
      <c r="B125" s="36" t="s">
        <v>234</v>
      </c>
      <c r="C125" s="81">
        <v>300</v>
      </c>
      <c r="D125" s="30">
        <v>15.2</v>
      </c>
      <c r="E125" s="79">
        <v>15.2</v>
      </c>
      <c r="F125" s="75">
        <f t="shared" si="18"/>
        <v>4560</v>
      </c>
      <c r="G125" s="75">
        <v>518.61</v>
      </c>
      <c r="H125" s="75">
        <f t="shared" si="19"/>
        <v>5078.6099999999997</v>
      </c>
    </row>
    <row r="126" spans="1:8" ht="27.95" customHeight="1" x14ac:dyDescent="0.25">
      <c r="A126" s="30">
        <f t="shared" si="17"/>
        <v>100</v>
      </c>
      <c r="B126" s="36" t="s">
        <v>236</v>
      </c>
      <c r="C126" s="81">
        <v>300</v>
      </c>
      <c r="D126" s="79">
        <v>15.2</v>
      </c>
      <c r="E126" s="79">
        <v>15.2</v>
      </c>
      <c r="F126" s="75">
        <f t="shared" si="18"/>
        <v>4560</v>
      </c>
      <c r="G126" s="75">
        <v>518.61</v>
      </c>
      <c r="H126" s="75">
        <f t="shared" si="19"/>
        <v>5078.6099999999997</v>
      </c>
    </row>
    <row r="127" spans="1:8" ht="27.95" customHeight="1" x14ac:dyDescent="0.25">
      <c r="A127" s="30">
        <f t="shared" si="17"/>
        <v>101</v>
      </c>
      <c r="B127" s="36" t="s">
        <v>238</v>
      </c>
      <c r="C127" s="81">
        <v>280</v>
      </c>
      <c r="D127" s="79">
        <v>15.2</v>
      </c>
      <c r="E127" s="79">
        <v>15.2</v>
      </c>
      <c r="F127" s="75">
        <f t="shared" si="18"/>
        <v>4256</v>
      </c>
      <c r="G127" s="75">
        <v>1037.22</v>
      </c>
      <c r="H127" s="75">
        <f t="shared" si="19"/>
        <v>5293.22</v>
      </c>
    </row>
    <row r="128" spans="1:8" ht="27.95" customHeight="1" x14ac:dyDescent="0.25">
      <c r="A128" s="30">
        <f t="shared" si="17"/>
        <v>102</v>
      </c>
      <c r="B128" s="36" t="s">
        <v>240</v>
      </c>
      <c r="C128" s="81">
        <v>280</v>
      </c>
      <c r="D128" s="79">
        <v>15.2</v>
      </c>
      <c r="E128" s="79">
        <v>15.2</v>
      </c>
      <c r="F128" s="75">
        <f t="shared" si="18"/>
        <v>4256</v>
      </c>
      <c r="G128" s="75">
        <v>864.35</v>
      </c>
      <c r="H128" s="75">
        <f t="shared" si="19"/>
        <v>5120.3500000000004</v>
      </c>
    </row>
    <row r="129" spans="1:8" ht="27.95" customHeight="1" x14ac:dyDescent="0.25">
      <c r="A129" s="30">
        <f t="shared" si="17"/>
        <v>103</v>
      </c>
      <c r="B129" s="36" t="s">
        <v>242</v>
      </c>
      <c r="C129" s="81">
        <f>280</f>
        <v>280</v>
      </c>
      <c r="D129" s="79">
        <v>15.2</v>
      </c>
      <c r="E129" s="79">
        <v>15.2</v>
      </c>
      <c r="F129" s="75">
        <f t="shared" si="18"/>
        <v>4256</v>
      </c>
      <c r="G129" s="75">
        <v>1037.22</v>
      </c>
      <c r="H129" s="75">
        <f t="shared" si="19"/>
        <v>5293.22</v>
      </c>
    </row>
    <row r="130" spans="1:8" ht="27.95" customHeight="1" x14ac:dyDescent="0.25">
      <c r="A130" s="30">
        <f t="shared" si="17"/>
        <v>104</v>
      </c>
      <c r="B130" s="36" t="s">
        <v>244</v>
      </c>
      <c r="C130" s="81">
        <v>280</v>
      </c>
      <c r="D130" s="79">
        <v>15.2</v>
      </c>
      <c r="E130" s="79">
        <v>15.2</v>
      </c>
      <c r="F130" s="75">
        <f t="shared" si="18"/>
        <v>4256</v>
      </c>
      <c r="G130" s="75">
        <v>1037.22</v>
      </c>
      <c r="H130" s="75">
        <f t="shared" si="19"/>
        <v>5293.22</v>
      </c>
    </row>
    <row r="131" spans="1:8" ht="27.95" customHeight="1" x14ac:dyDescent="0.25">
      <c r="A131" s="30">
        <f t="shared" si="17"/>
        <v>105</v>
      </c>
      <c r="B131" s="36" t="s">
        <v>246</v>
      </c>
      <c r="C131" s="81">
        <f>280</f>
        <v>280</v>
      </c>
      <c r="D131" s="79">
        <v>15.2</v>
      </c>
      <c r="E131" s="79">
        <v>15.2</v>
      </c>
      <c r="F131" s="75">
        <f t="shared" si="18"/>
        <v>4256</v>
      </c>
      <c r="G131" s="75">
        <v>518.61</v>
      </c>
      <c r="H131" s="75">
        <f t="shared" si="19"/>
        <v>4774.6099999999997</v>
      </c>
    </row>
    <row r="132" spans="1:8" ht="27.95" customHeight="1" x14ac:dyDescent="0.25">
      <c r="A132" s="30">
        <f t="shared" si="17"/>
        <v>106</v>
      </c>
      <c r="B132" s="36" t="s">
        <v>248</v>
      </c>
      <c r="C132" s="81">
        <v>280</v>
      </c>
      <c r="D132" s="30">
        <v>15.2</v>
      </c>
      <c r="E132" s="79">
        <v>15.2</v>
      </c>
      <c r="F132" s="75">
        <f t="shared" si="18"/>
        <v>4256</v>
      </c>
      <c r="G132" s="75">
        <v>518.61</v>
      </c>
      <c r="H132" s="75">
        <f t="shared" si="19"/>
        <v>4774.6099999999997</v>
      </c>
    </row>
    <row r="133" spans="1:8" ht="27.95" customHeight="1" x14ac:dyDescent="0.25">
      <c r="A133" s="30">
        <f t="shared" si="17"/>
        <v>107</v>
      </c>
      <c r="B133" s="36" t="s">
        <v>250</v>
      </c>
      <c r="C133" s="81">
        <f>245.93*1.04</f>
        <v>255.7672</v>
      </c>
      <c r="D133" s="79">
        <v>15.2</v>
      </c>
      <c r="E133" s="79">
        <v>15.2</v>
      </c>
      <c r="F133" s="75">
        <f t="shared" si="18"/>
        <v>3887.6614399999999</v>
      </c>
      <c r="G133" s="75">
        <v>691.48</v>
      </c>
      <c r="H133" s="75">
        <f t="shared" si="19"/>
        <v>4579.1414399999994</v>
      </c>
    </row>
    <row r="134" spans="1:8" ht="27.95" customHeight="1" x14ac:dyDescent="0.25">
      <c r="A134" s="30">
        <f t="shared" si="17"/>
        <v>108</v>
      </c>
      <c r="B134" s="36" t="s">
        <v>252</v>
      </c>
      <c r="C134" s="81">
        <v>280</v>
      </c>
      <c r="D134" s="79">
        <v>15.2</v>
      </c>
      <c r="E134" s="79">
        <v>15.2</v>
      </c>
      <c r="F134" s="75">
        <f t="shared" si="18"/>
        <v>4256</v>
      </c>
      <c r="G134" s="75"/>
      <c r="H134" s="75">
        <f t="shared" si="19"/>
        <v>4256</v>
      </c>
    </row>
    <row r="135" spans="1:8" ht="27.95" customHeight="1" x14ac:dyDescent="0.25">
      <c r="A135" s="30">
        <f t="shared" si="17"/>
        <v>109</v>
      </c>
      <c r="B135" s="36" t="s">
        <v>254</v>
      </c>
      <c r="C135" s="81">
        <v>280</v>
      </c>
      <c r="D135" s="79">
        <v>15.2</v>
      </c>
      <c r="E135" s="79">
        <v>15.2</v>
      </c>
      <c r="F135" s="75">
        <f t="shared" si="18"/>
        <v>4256</v>
      </c>
      <c r="G135" s="75">
        <v>1210.0899999999999</v>
      </c>
      <c r="H135" s="75">
        <f t="shared" si="19"/>
        <v>5466.09</v>
      </c>
    </row>
    <row r="136" spans="1:8" ht="27.95" customHeight="1" x14ac:dyDescent="0.25">
      <c r="A136" s="30">
        <f t="shared" si="17"/>
        <v>110</v>
      </c>
      <c r="B136" s="43" t="s">
        <v>256</v>
      </c>
      <c r="C136" s="81">
        <v>280</v>
      </c>
      <c r="D136" s="79">
        <v>15.2</v>
      </c>
      <c r="E136" s="79">
        <v>15.2</v>
      </c>
      <c r="F136" s="75">
        <f t="shared" si="18"/>
        <v>4256</v>
      </c>
      <c r="G136" s="75">
        <v>1037.22</v>
      </c>
      <c r="H136" s="75">
        <f t="shared" si="19"/>
        <v>5293.22</v>
      </c>
    </row>
    <row r="137" spans="1:8" ht="27.95" customHeight="1" x14ac:dyDescent="0.25">
      <c r="A137" s="30">
        <f t="shared" si="17"/>
        <v>111</v>
      </c>
      <c r="B137" s="36" t="s">
        <v>259</v>
      </c>
      <c r="C137" s="81">
        <v>280</v>
      </c>
      <c r="D137" s="79">
        <v>15.2</v>
      </c>
      <c r="E137" s="79">
        <v>15.2</v>
      </c>
      <c r="F137" s="75">
        <f t="shared" si="18"/>
        <v>4256</v>
      </c>
      <c r="G137" s="75">
        <v>518.61</v>
      </c>
      <c r="H137" s="75">
        <f t="shared" si="19"/>
        <v>4774.6099999999997</v>
      </c>
    </row>
    <row r="138" spans="1:8" ht="27.95" customHeight="1" x14ac:dyDescent="0.25">
      <c r="A138" s="30">
        <f t="shared" si="17"/>
        <v>112</v>
      </c>
      <c r="B138" s="36" t="s">
        <v>261</v>
      </c>
      <c r="C138" s="81">
        <v>280</v>
      </c>
      <c r="D138" s="79">
        <v>15.2</v>
      </c>
      <c r="E138" s="79">
        <v>15.2</v>
      </c>
      <c r="F138" s="75">
        <f t="shared" si="18"/>
        <v>4256</v>
      </c>
      <c r="G138" s="75">
        <v>864.35</v>
      </c>
      <c r="H138" s="75">
        <f t="shared" si="19"/>
        <v>5120.3500000000004</v>
      </c>
    </row>
    <row r="139" spans="1:8" ht="27.95" customHeight="1" x14ac:dyDescent="0.25">
      <c r="A139" s="30">
        <f t="shared" si="17"/>
        <v>113</v>
      </c>
      <c r="B139" s="36" t="s">
        <v>320</v>
      </c>
      <c r="C139" s="81">
        <f>252*1.04</f>
        <v>262.08</v>
      </c>
      <c r="D139" s="79">
        <v>15.2</v>
      </c>
      <c r="E139" s="79">
        <v>15.2</v>
      </c>
      <c r="F139" s="75">
        <f t="shared" si="18"/>
        <v>3983.6159999999995</v>
      </c>
      <c r="G139" s="75"/>
      <c r="H139" s="75">
        <f t="shared" si="19"/>
        <v>3983.6159999999995</v>
      </c>
    </row>
    <row r="140" spans="1:8" ht="27.95" customHeight="1" x14ac:dyDescent="0.25">
      <c r="A140" s="30"/>
      <c r="B140" s="101" t="s">
        <v>262</v>
      </c>
      <c r="C140" s="81"/>
      <c r="D140" s="79"/>
      <c r="E140" s="79"/>
      <c r="F140" s="75"/>
      <c r="G140" s="75"/>
      <c r="H140" s="75"/>
    </row>
    <row r="141" spans="1:8" ht="27" customHeight="1" x14ac:dyDescent="0.25">
      <c r="A141" s="30">
        <f>A139+1</f>
        <v>114</v>
      </c>
      <c r="B141" s="36" t="s">
        <v>264</v>
      </c>
      <c r="C141" s="81">
        <v>410</v>
      </c>
      <c r="D141" s="79">
        <v>15.2</v>
      </c>
      <c r="E141" s="79">
        <v>15.2</v>
      </c>
      <c r="F141" s="75">
        <f t="shared" ref="F141:F151" si="20">C141*E141</f>
        <v>6232</v>
      </c>
      <c r="G141" s="75">
        <v>691.84</v>
      </c>
      <c r="H141" s="75">
        <f t="shared" ref="H141:H151" si="21">SUM(F141+G141)</f>
        <v>6923.84</v>
      </c>
    </row>
    <row r="142" spans="1:8" ht="27.95" customHeight="1" x14ac:dyDescent="0.25">
      <c r="A142" s="30">
        <f t="shared" si="17"/>
        <v>115</v>
      </c>
      <c r="B142" s="36" t="s">
        <v>266</v>
      </c>
      <c r="C142" s="81">
        <f>317.58*1.04</f>
        <v>330.28320000000002</v>
      </c>
      <c r="D142" s="79">
        <v>15.2</v>
      </c>
      <c r="E142" s="79">
        <v>15.2</v>
      </c>
      <c r="F142" s="75">
        <f t="shared" si="20"/>
        <v>5020.3046400000003</v>
      </c>
      <c r="G142" s="75">
        <v>864.35</v>
      </c>
      <c r="H142" s="75">
        <f t="shared" si="21"/>
        <v>5884.6546400000007</v>
      </c>
    </row>
    <row r="143" spans="1:8" ht="27.95" customHeight="1" x14ac:dyDescent="0.25">
      <c r="A143" s="30">
        <f t="shared" si="17"/>
        <v>116</v>
      </c>
      <c r="B143" s="43" t="s">
        <v>257</v>
      </c>
      <c r="C143" s="81">
        <f>251.87*1.04</f>
        <v>261.94479999999999</v>
      </c>
      <c r="D143" s="79">
        <v>15.2</v>
      </c>
      <c r="E143" s="79">
        <v>15.2</v>
      </c>
      <c r="F143" s="75">
        <f t="shared" si="20"/>
        <v>3981.5609599999998</v>
      </c>
      <c r="G143" s="75"/>
      <c r="H143" s="75">
        <f t="shared" si="21"/>
        <v>3981.5609599999998</v>
      </c>
    </row>
    <row r="144" spans="1:8" ht="27.95" customHeight="1" x14ac:dyDescent="0.25">
      <c r="A144" s="30">
        <f t="shared" si="17"/>
        <v>117</v>
      </c>
      <c r="B144" s="36" t="s">
        <v>268</v>
      </c>
      <c r="C144" s="81">
        <f>335.13*1.04</f>
        <v>348.53520000000003</v>
      </c>
      <c r="D144" s="79">
        <v>15.2</v>
      </c>
      <c r="E144" s="79">
        <v>15.2</v>
      </c>
      <c r="F144" s="75">
        <f t="shared" si="20"/>
        <v>5297.7350400000005</v>
      </c>
      <c r="G144" s="75">
        <v>1037.22</v>
      </c>
      <c r="H144" s="75">
        <f t="shared" si="21"/>
        <v>6334.9550400000007</v>
      </c>
    </row>
    <row r="145" spans="1:10" ht="27.95" customHeight="1" x14ac:dyDescent="0.25">
      <c r="A145" s="30">
        <f t="shared" si="17"/>
        <v>118</v>
      </c>
      <c r="B145" s="36" t="s">
        <v>270</v>
      </c>
      <c r="C145" s="81">
        <f>335.13*1.04</f>
        <v>348.53520000000003</v>
      </c>
      <c r="D145" s="79">
        <v>15.2</v>
      </c>
      <c r="E145" s="79">
        <v>15.2</v>
      </c>
      <c r="F145" s="75">
        <f t="shared" si="20"/>
        <v>5297.7350400000005</v>
      </c>
      <c r="G145" s="75">
        <v>518.61</v>
      </c>
      <c r="H145" s="75">
        <f t="shared" si="21"/>
        <v>5816.3450400000002</v>
      </c>
    </row>
    <row r="146" spans="1:10" ht="27.95" customHeight="1" x14ac:dyDescent="0.25">
      <c r="A146" s="30">
        <f t="shared" si="17"/>
        <v>119</v>
      </c>
      <c r="B146" s="43" t="s">
        <v>272</v>
      </c>
      <c r="C146" s="81">
        <f>335.13*1.04</f>
        <v>348.53520000000003</v>
      </c>
      <c r="D146" s="67">
        <v>15.2</v>
      </c>
      <c r="E146" s="79">
        <v>15.2</v>
      </c>
      <c r="F146" s="75">
        <f t="shared" si="20"/>
        <v>5297.7350400000005</v>
      </c>
      <c r="G146" s="75">
        <v>518.61</v>
      </c>
      <c r="H146" s="75">
        <f t="shared" si="21"/>
        <v>5816.3450400000002</v>
      </c>
    </row>
    <row r="147" spans="1:10" ht="27.95" customHeight="1" x14ac:dyDescent="0.25">
      <c r="A147" s="30">
        <f t="shared" si="17"/>
        <v>120</v>
      </c>
      <c r="B147" s="43" t="s">
        <v>274</v>
      </c>
      <c r="C147" s="81">
        <f>301.93*1.04</f>
        <v>314.00720000000001</v>
      </c>
      <c r="D147" s="67">
        <v>15.2</v>
      </c>
      <c r="E147" s="79">
        <v>15.2</v>
      </c>
      <c r="F147" s="75">
        <f t="shared" si="20"/>
        <v>4772.9094400000004</v>
      </c>
      <c r="G147" s="75"/>
      <c r="H147" s="75">
        <f t="shared" si="21"/>
        <v>4772.9094400000004</v>
      </c>
    </row>
    <row r="148" spans="1:10" ht="27.95" customHeight="1" x14ac:dyDescent="0.25">
      <c r="A148" s="30">
        <f t="shared" si="17"/>
        <v>121</v>
      </c>
      <c r="B148" s="36" t="s">
        <v>276</v>
      </c>
      <c r="C148" s="81">
        <f>261.98*1.04</f>
        <v>272.45920000000001</v>
      </c>
      <c r="D148" s="79">
        <v>15.2</v>
      </c>
      <c r="E148" s="79">
        <v>15.2</v>
      </c>
      <c r="F148" s="75">
        <f t="shared" si="20"/>
        <v>4141.3798399999996</v>
      </c>
      <c r="G148" s="75">
        <v>1037.22</v>
      </c>
      <c r="H148" s="75">
        <f t="shared" si="21"/>
        <v>5178.5998399999999</v>
      </c>
    </row>
    <row r="149" spans="1:10" ht="27.95" customHeight="1" x14ac:dyDescent="0.25">
      <c r="A149" s="30">
        <f t="shared" si="17"/>
        <v>122</v>
      </c>
      <c r="B149" s="43" t="s">
        <v>278</v>
      </c>
      <c r="C149" s="81">
        <f>261.98*1.04</f>
        <v>272.45920000000001</v>
      </c>
      <c r="D149" s="79">
        <v>15.2</v>
      </c>
      <c r="E149" s="79">
        <v>15.2</v>
      </c>
      <c r="F149" s="75">
        <f t="shared" si="20"/>
        <v>4141.3798399999996</v>
      </c>
      <c r="G149" s="66">
        <v>691.48</v>
      </c>
      <c r="H149" s="75">
        <f t="shared" si="21"/>
        <v>4832.8598399999992</v>
      </c>
    </row>
    <row r="150" spans="1:10" ht="27.95" customHeight="1" x14ac:dyDescent="0.25">
      <c r="A150" s="30">
        <f t="shared" si="17"/>
        <v>123</v>
      </c>
      <c r="B150" s="43" t="s">
        <v>322</v>
      </c>
      <c r="C150" s="81">
        <v>237.12</v>
      </c>
      <c r="D150" s="79">
        <v>15.2</v>
      </c>
      <c r="E150" s="79">
        <v>15.2</v>
      </c>
      <c r="F150" s="75">
        <f t="shared" si="20"/>
        <v>3604.2239999999997</v>
      </c>
      <c r="G150" s="66"/>
      <c r="H150" s="75">
        <f t="shared" si="21"/>
        <v>3604.2239999999997</v>
      </c>
    </row>
    <row r="151" spans="1:10" ht="27.95" customHeight="1" x14ac:dyDescent="0.25">
      <c r="A151" s="30">
        <f t="shared" si="17"/>
        <v>124</v>
      </c>
      <c r="B151" s="43" t="s">
        <v>323</v>
      </c>
      <c r="C151" s="81">
        <v>314.08</v>
      </c>
      <c r="D151" s="79">
        <v>15.2</v>
      </c>
      <c r="E151" s="79">
        <v>15.2</v>
      </c>
      <c r="F151" s="75">
        <f t="shared" si="20"/>
        <v>4774.0159999999996</v>
      </c>
      <c r="G151" s="66"/>
      <c r="H151" s="75">
        <f t="shared" si="21"/>
        <v>4774.0159999999996</v>
      </c>
    </row>
    <row r="152" spans="1:10" ht="27.95" customHeight="1" x14ac:dyDescent="0.25">
      <c r="A152" s="30"/>
      <c r="B152" s="99" t="s">
        <v>279</v>
      </c>
      <c r="C152" s="81"/>
      <c r="D152" s="79"/>
      <c r="E152" s="79"/>
      <c r="F152" s="75"/>
      <c r="G152" s="75"/>
      <c r="H152" s="75"/>
    </row>
    <row r="153" spans="1:10" ht="27.95" customHeight="1" x14ac:dyDescent="0.25">
      <c r="A153" s="30">
        <f>A151+1</f>
        <v>125</v>
      </c>
      <c r="B153" s="48" t="s">
        <v>285</v>
      </c>
      <c r="C153" s="81">
        <f>400*1.04</f>
        <v>416</v>
      </c>
      <c r="D153" s="30">
        <v>15.2</v>
      </c>
      <c r="E153" s="79">
        <v>15.2</v>
      </c>
      <c r="F153" s="75">
        <f>C153*E153</f>
        <v>6323.2</v>
      </c>
      <c r="G153" s="75"/>
      <c r="H153" s="75">
        <f>SUM(F153+G153)</f>
        <v>6323.2</v>
      </c>
    </row>
    <row r="154" spans="1:10" ht="27.95" customHeight="1" x14ac:dyDescent="0.25">
      <c r="A154" s="30">
        <v>126</v>
      </c>
      <c r="B154" s="36" t="s">
        <v>281</v>
      </c>
      <c r="C154" s="81">
        <v>410</v>
      </c>
      <c r="D154" s="79">
        <v>15.2</v>
      </c>
      <c r="E154" s="79">
        <v>15.2</v>
      </c>
      <c r="F154" s="75">
        <f>C154*E154</f>
        <v>6232</v>
      </c>
      <c r="G154" s="75"/>
      <c r="H154" s="75">
        <f>SUM(F154+G154)</f>
        <v>6232</v>
      </c>
    </row>
    <row r="155" spans="1:10" ht="27.95" customHeight="1" x14ac:dyDescent="0.25">
      <c r="A155" s="30">
        <f>A154+1</f>
        <v>127</v>
      </c>
      <c r="B155" s="36" t="s">
        <v>64</v>
      </c>
      <c r="C155" s="81">
        <f>400*1.04</f>
        <v>416</v>
      </c>
      <c r="D155" s="79">
        <v>15.2</v>
      </c>
      <c r="E155" s="79">
        <v>15.2</v>
      </c>
      <c r="F155" s="75">
        <f>C155*E155</f>
        <v>6323.2</v>
      </c>
      <c r="G155" s="75">
        <v>1037.22</v>
      </c>
      <c r="H155" s="75">
        <f>SUM(F155+G155)</f>
        <v>7360.42</v>
      </c>
      <c r="I155" s="46"/>
      <c r="J155" s="47"/>
    </row>
    <row r="156" spans="1:10" ht="27.95" customHeight="1" x14ac:dyDescent="0.25">
      <c r="A156" s="30">
        <f>A155+1</f>
        <v>128</v>
      </c>
      <c r="B156" s="36" t="s">
        <v>82</v>
      </c>
      <c r="C156" s="81">
        <f>400.07*1.04</f>
        <v>416.07280000000003</v>
      </c>
      <c r="D156" s="79">
        <v>15.2</v>
      </c>
      <c r="E156" s="79">
        <v>15.2</v>
      </c>
      <c r="F156" s="75">
        <f>C156*E156</f>
        <v>6324.30656</v>
      </c>
      <c r="G156" s="83">
        <v>864.35</v>
      </c>
      <c r="H156" s="75">
        <f>SUM(F156+G156)</f>
        <v>7188.6565600000004</v>
      </c>
    </row>
    <row r="157" spans="1:10" ht="27.95" customHeight="1" x14ac:dyDescent="0.25">
      <c r="A157" s="30"/>
      <c r="B157" s="99" t="s">
        <v>286</v>
      </c>
      <c r="C157" s="81"/>
      <c r="D157" s="79"/>
      <c r="E157" s="79"/>
      <c r="F157" s="75"/>
      <c r="G157" s="75"/>
      <c r="H157" s="75"/>
    </row>
    <row r="158" spans="1:10" ht="27.95" customHeight="1" x14ac:dyDescent="0.25">
      <c r="A158" s="30">
        <f>A156+1</f>
        <v>129</v>
      </c>
      <c r="B158" s="36" t="s">
        <v>288</v>
      </c>
      <c r="C158" s="81">
        <f>383.88*1.04</f>
        <v>399.23520000000002</v>
      </c>
      <c r="D158" s="79">
        <v>15.2</v>
      </c>
      <c r="E158" s="79">
        <v>15.2</v>
      </c>
      <c r="F158" s="75">
        <f>C158*E158</f>
        <v>6068.3750399999999</v>
      </c>
      <c r="G158" s="75">
        <v>864.35</v>
      </c>
      <c r="H158" s="75">
        <f>SUM(F158+G158)</f>
        <v>6932.7250400000003</v>
      </c>
    </row>
    <row r="159" spans="1:10" ht="27.95" customHeight="1" x14ac:dyDescent="0.25">
      <c r="A159" s="30">
        <f>A158+1</f>
        <v>130</v>
      </c>
      <c r="B159" s="36" t="s">
        <v>290</v>
      </c>
      <c r="C159" s="81">
        <f>263.16*1.04</f>
        <v>273.68640000000005</v>
      </c>
      <c r="D159" s="79">
        <v>15.2</v>
      </c>
      <c r="E159" s="79">
        <v>15.2</v>
      </c>
      <c r="F159" s="75">
        <f>C159*E159</f>
        <v>4160.0332800000006</v>
      </c>
      <c r="G159" s="75"/>
      <c r="H159" s="75">
        <f>SUM(F159+G159)</f>
        <v>4160.0332800000006</v>
      </c>
    </row>
    <row r="160" spans="1:10" ht="27.95" customHeight="1" x14ac:dyDescent="0.25">
      <c r="A160" s="30">
        <f>A159+1</f>
        <v>131</v>
      </c>
      <c r="B160" s="43" t="s">
        <v>292</v>
      </c>
      <c r="C160" s="81">
        <f>174.49*1.04</f>
        <v>181.46960000000001</v>
      </c>
      <c r="D160" s="79">
        <v>15.2</v>
      </c>
      <c r="E160" s="79">
        <v>15.2</v>
      </c>
      <c r="F160" s="75">
        <f>C160*E160</f>
        <v>2758.3379199999999</v>
      </c>
      <c r="G160" s="75"/>
      <c r="H160" s="75">
        <f>SUM(F160+G160)</f>
        <v>2758.3379199999999</v>
      </c>
    </row>
    <row r="161" spans="1:19" ht="27.95" customHeight="1" x14ac:dyDescent="0.25">
      <c r="A161" s="30"/>
      <c r="B161" s="100" t="s">
        <v>293</v>
      </c>
      <c r="C161" s="81"/>
      <c r="D161" s="79"/>
      <c r="E161" s="79"/>
      <c r="F161" s="75"/>
      <c r="G161" s="75"/>
      <c r="H161" s="75"/>
    </row>
    <row r="162" spans="1:19" ht="27.95" customHeight="1" x14ac:dyDescent="0.25">
      <c r="A162" s="30">
        <f>A160+1</f>
        <v>132</v>
      </c>
      <c r="B162" s="43" t="s">
        <v>295</v>
      </c>
      <c r="C162" s="81">
        <v>388</v>
      </c>
      <c r="D162" s="79">
        <v>15.2</v>
      </c>
      <c r="E162" s="79">
        <v>15.2</v>
      </c>
      <c r="F162" s="75">
        <f>C162*E162</f>
        <v>5897.5999999999995</v>
      </c>
      <c r="G162" s="75"/>
      <c r="H162" s="75">
        <f>SUM(F162+G162)</f>
        <v>5897.5999999999995</v>
      </c>
    </row>
    <row r="163" spans="1:19" ht="27.95" customHeight="1" x14ac:dyDescent="0.25">
      <c r="A163" s="30"/>
      <c r="B163" s="100" t="s">
        <v>296</v>
      </c>
      <c r="C163" s="81"/>
      <c r="D163" s="79"/>
      <c r="E163" s="79"/>
      <c r="F163" s="75"/>
      <c r="G163" s="75"/>
      <c r="H163" s="75"/>
    </row>
    <row r="164" spans="1:19" ht="27.95" customHeight="1" x14ac:dyDescent="0.25">
      <c r="A164" s="30">
        <f>A162+1</f>
        <v>133</v>
      </c>
      <c r="B164" s="43" t="s">
        <v>297</v>
      </c>
      <c r="C164" s="81">
        <v>388</v>
      </c>
      <c r="D164" s="79">
        <v>15.2</v>
      </c>
      <c r="E164" s="79">
        <v>15.2</v>
      </c>
      <c r="F164" s="75">
        <f>C164*E164</f>
        <v>5897.5999999999995</v>
      </c>
      <c r="G164" s="75"/>
      <c r="H164" s="75">
        <f>SUM(F164+G164)</f>
        <v>5897.5999999999995</v>
      </c>
    </row>
    <row r="165" spans="1:19" ht="21.75" customHeight="1" x14ac:dyDescent="0.3">
      <c r="A165" s="65"/>
      <c r="B165" s="102" t="s">
        <v>313</v>
      </c>
      <c r="C165" s="81"/>
      <c r="D165" s="79"/>
      <c r="E165" s="79"/>
      <c r="F165" s="75"/>
      <c r="G165" s="75"/>
      <c r="H165" s="75"/>
    </row>
    <row r="166" spans="1:19" ht="21.75" customHeight="1" x14ac:dyDescent="0.3">
      <c r="A166" s="65">
        <f>A164+1</f>
        <v>134</v>
      </c>
      <c r="B166" s="1" t="s">
        <v>315</v>
      </c>
      <c r="C166" s="81">
        <v>410</v>
      </c>
      <c r="D166" s="79">
        <v>15.2</v>
      </c>
      <c r="E166" s="79">
        <v>15.2</v>
      </c>
      <c r="F166" s="75">
        <f>C166*E166</f>
        <v>6232</v>
      </c>
      <c r="G166" s="75"/>
      <c r="H166" s="75">
        <f>SUM(F166+G166)</f>
        <v>6232</v>
      </c>
    </row>
    <row r="167" spans="1:19" ht="27.95" customHeight="1" x14ac:dyDescent="0.25">
      <c r="A167" s="22"/>
      <c r="B167" s="1"/>
      <c r="C167" s="66"/>
      <c r="D167" s="67"/>
    </row>
    <row r="168" spans="1:19" ht="27.95" customHeight="1" x14ac:dyDescent="0.25">
      <c r="A168" s="30"/>
      <c r="B168" s="1"/>
      <c r="C168" s="81"/>
      <c r="D168" s="67"/>
      <c r="E168" s="83"/>
      <c r="F168" s="75"/>
      <c r="G168" s="75"/>
      <c r="H168" s="75"/>
      <c r="I168" s="75"/>
      <c r="J168" s="75"/>
      <c r="K168" s="75"/>
      <c r="L168" s="75"/>
      <c r="M168" s="46"/>
      <c r="N168" s="46"/>
      <c r="O168" s="86"/>
    </row>
    <row r="169" spans="1:19" ht="17.25" customHeight="1" x14ac:dyDescent="0.25">
      <c r="A169" s="30"/>
      <c r="B169" s="43"/>
      <c r="C169" s="81"/>
      <c r="D169" s="67"/>
      <c r="E169" s="67"/>
      <c r="F169" s="66"/>
      <c r="G169" s="66"/>
      <c r="H169" s="75"/>
      <c r="I169" s="83"/>
      <c r="J169" s="75"/>
      <c r="K169" s="75"/>
      <c r="L169" s="75"/>
      <c r="M169" s="75"/>
      <c r="N169" s="75"/>
      <c r="O169" s="75"/>
      <c r="P169" s="75"/>
      <c r="Q169" s="46"/>
      <c r="R169" s="46"/>
      <c r="S169" s="86" t="s">
        <v>0</v>
      </c>
    </row>
    <row r="170" spans="1:19" ht="18" customHeight="1" x14ac:dyDescent="0.25">
      <c r="A170" s="89"/>
      <c r="B170" s="89"/>
      <c r="C170" s="89"/>
      <c r="D170" s="90"/>
      <c r="E170" s="90"/>
    </row>
    <row r="171" spans="1:19" ht="17.25" x14ac:dyDescent="0.25">
      <c r="A171" s="48"/>
      <c r="B171" s="48"/>
      <c r="C171" s="48"/>
      <c r="D171" s="48"/>
      <c r="E171" s="72"/>
    </row>
    <row r="172" spans="1:19" ht="17.25" x14ac:dyDescent="0.25">
      <c r="A172" s="48"/>
      <c r="B172" s="48"/>
      <c r="C172" s="48"/>
      <c r="D172" s="48"/>
      <c r="E172" s="48"/>
    </row>
    <row r="173" spans="1:19" ht="17.25" x14ac:dyDescent="0.25">
      <c r="A173" s="48"/>
      <c r="B173" s="48"/>
      <c r="C173" s="48"/>
      <c r="D173" s="48"/>
      <c r="E173" s="48"/>
    </row>
    <row r="174" spans="1:19" ht="17.25" x14ac:dyDescent="0.3">
      <c r="A174" s="39"/>
      <c r="B174" s="39"/>
      <c r="C174" s="39"/>
      <c r="D174" s="39"/>
      <c r="E174" s="39"/>
    </row>
    <row r="175" spans="1:19" x14ac:dyDescent="0.25">
      <c r="B175" s="1"/>
    </row>
    <row r="176" spans="1:19" x14ac:dyDescent="0.25">
      <c r="B176" s="1"/>
    </row>
    <row r="177" spans="2:10" x14ac:dyDescent="0.25">
      <c r="B177" s="1"/>
    </row>
    <row r="178" spans="2:10" x14ac:dyDescent="0.25">
      <c r="B178" s="1"/>
    </row>
    <row r="179" spans="2:10" x14ac:dyDescent="0.25">
      <c r="B179" s="1"/>
    </row>
    <row r="180" spans="2:10" x14ac:dyDescent="0.25">
      <c r="B180" s="1"/>
    </row>
    <row r="181" spans="2:10" x14ac:dyDescent="0.25">
      <c r="B181" s="1"/>
    </row>
    <row r="182" spans="2:10" x14ac:dyDescent="0.25">
      <c r="B182" s="1"/>
    </row>
    <row r="183" spans="2:10" x14ac:dyDescent="0.25">
      <c r="B183" s="1"/>
    </row>
    <row r="184" spans="2:10" x14ac:dyDescent="0.25">
      <c r="B184" s="1"/>
    </row>
    <row r="185" spans="2:10" x14ac:dyDescent="0.25">
      <c r="B185" s="1"/>
    </row>
    <row r="186" spans="2:10" x14ac:dyDescent="0.25">
      <c r="B186" s="1"/>
    </row>
    <row r="187" spans="2:10" x14ac:dyDescent="0.25">
      <c r="B187" s="1"/>
    </row>
    <row r="188" spans="2:10" x14ac:dyDescent="0.25">
      <c r="B188" s="1"/>
    </row>
    <row r="189" spans="2:10" x14ac:dyDescent="0.25">
      <c r="B189" s="1"/>
    </row>
    <row r="190" spans="2:10" x14ac:dyDescent="0.25">
      <c r="B190" s="1"/>
    </row>
    <row r="191" spans="2:10" x14ac:dyDescent="0.25">
      <c r="J191" s="1" t="s">
        <v>0</v>
      </c>
    </row>
    <row r="196" spans="6:18" x14ac:dyDescent="0.25">
      <c r="F196" s="1" t="s">
        <v>0</v>
      </c>
    </row>
    <row r="197" spans="6:18" x14ac:dyDescent="0.25">
      <c r="R197" s="1" t="s">
        <v>0</v>
      </c>
    </row>
    <row r="201" spans="6:18" x14ac:dyDescent="0.25">
      <c r="Q201" s="1" t="s">
        <v>0</v>
      </c>
    </row>
    <row r="212" spans="2:2" x14ac:dyDescent="0.25">
      <c r="B212" s="2" t="s">
        <v>0</v>
      </c>
    </row>
  </sheetData>
  <sheetProtection algorithmName="SHA-512" hashValue="kTaCnRMHPzuQ1dDXoIPVTKkVTPz0iQU0SQZeD+lYuucB7SnzW3ekNJeUEwXGgb1z9rTE8IqwIDJZLZxnOzcydw==" saltValue="43iv9AaHeUlVys+VGdwdxw==" spinCount="100000" sheet="1" objects="1" scenarios="1"/>
  <mergeCells count="11">
    <mergeCell ref="A7:A9"/>
    <mergeCell ref="B7:B9"/>
    <mergeCell ref="C7:C9"/>
    <mergeCell ref="C2:Q2"/>
    <mergeCell ref="D5:L5"/>
    <mergeCell ref="C6:F6"/>
    <mergeCell ref="H7:H9"/>
    <mergeCell ref="D7:D9"/>
    <mergeCell ref="E7:E9"/>
    <mergeCell ref="F7:F9"/>
    <mergeCell ref="G7:G8"/>
  </mergeCells>
  <pageMargins left="0.70866141732283461" right="0.70866141732283461" top="0.74803149606299213" bottom="0.74803149606299213" header="0.31496062992125984" footer="0.31496062992125984"/>
  <pageSetup paperSize="129" scale="52" fitToHeight="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B8DB0-B065-48E8-965D-7462F553F2FE}">
  <sheetPr>
    <pageSetUpPr fitToPage="1"/>
  </sheetPr>
  <dimension ref="A1:R211"/>
  <sheetViews>
    <sheetView topLeftCell="A61" workbookViewId="0">
      <selection activeCell="J4" sqref="J4"/>
    </sheetView>
  </sheetViews>
  <sheetFormatPr baseColWidth="10" defaultColWidth="12.7109375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3.28515625" style="1" customWidth="1"/>
    <col min="5" max="5" width="9.5703125" style="1" customWidth="1"/>
    <col min="6" max="8" width="14.85546875" style="1" customWidth="1"/>
    <col min="9" max="10" width="15.5703125" style="1" customWidth="1"/>
    <col min="11" max="11" width="13.7109375" style="1" customWidth="1"/>
    <col min="12" max="12" width="11.7109375" style="1" customWidth="1"/>
    <col min="13" max="13" width="13" style="1" customWidth="1"/>
    <col min="14" max="14" width="12.28515625" style="1" customWidth="1"/>
    <col min="15" max="16" width="12.7109375" style="1" customWidth="1"/>
    <col min="17" max="17" width="13.42578125" style="1" customWidth="1"/>
    <col min="18" max="18" width="14.42578125" style="1" customWidth="1"/>
    <col min="19" max="19" width="17.28515625" style="1" customWidth="1"/>
    <col min="20" max="20" width="27" style="1" customWidth="1"/>
    <col min="21" max="16384" width="12.7109375" style="1"/>
  </cols>
  <sheetData>
    <row r="1" spans="1:18" x14ac:dyDescent="0.25">
      <c r="B1" s="2" t="s">
        <v>0</v>
      </c>
      <c r="K1" s="1" t="s">
        <v>0</v>
      </c>
      <c r="Q1" s="1" t="s">
        <v>0</v>
      </c>
    </row>
    <row r="2" spans="1:18" x14ac:dyDescent="0.25">
      <c r="A2" s="3" t="s">
        <v>0</v>
      </c>
      <c r="C2" s="124" t="s">
        <v>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" t="s">
        <v>0</v>
      </c>
    </row>
    <row r="3" spans="1:18" x14ac:dyDescent="0.25">
      <c r="A3" s="4" t="s">
        <v>0</v>
      </c>
      <c r="B3" s="5" t="s">
        <v>0</v>
      </c>
      <c r="C3" s="6"/>
      <c r="D3" s="8"/>
      <c r="E3" s="9"/>
      <c r="F3" s="9"/>
      <c r="G3" s="9"/>
      <c r="H3" s="9"/>
      <c r="I3" s="9"/>
      <c r="J3" s="9"/>
      <c r="K3" s="98"/>
      <c r="L3" s="11" t="s">
        <v>0</v>
      </c>
      <c r="M3" s="11"/>
    </row>
    <row r="4" spans="1:18" x14ac:dyDescent="0.25">
      <c r="A4" s="4" t="s">
        <v>0</v>
      </c>
      <c r="B4" s="5"/>
      <c r="C4" s="14"/>
      <c r="M4" s="15"/>
      <c r="N4" s="15"/>
      <c r="O4" s="15"/>
    </row>
    <row r="5" spans="1:18" x14ac:dyDescent="0.25">
      <c r="A5" s="4"/>
      <c r="B5" s="5"/>
      <c r="C5" s="16"/>
    </row>
    <row r="6" spans="1:18" x14ac:dyDescent="0.25">
      <c r="A6" s="17"/>
      <c r="B6" s="18"/>
      <c r="C6" s="107" t="s">
        <v>7</v>
      </c>
      <c r="D6" s="108"/>
      <c r="E6" s="108"/>
      <c r="F6" s="109"/>
      <c r="G6" s="19"/>
      <c r="H6" s="19"/>
      <c r="I6" s="20"/>
    </row>
    <row r="7" spans="1:18" ht="15.75" customHeight="1" x14ac:dyDescent="0.25">
      <c r="A7" s="125" t="s">
        <v>8</v>
      </c>
      <c r="B7" s="111" t="s">
        <v>10</v>
      </c>
      <c r="C7" s="114" t="s">
        <v>11</v>
      </c>
      <c r="D7" s="121" t="s">
        <v>14</v>
      </c>
      <c r="E7" s="121" t="s">
        <v>15</v>
      </c>
      <c r="F7" s="118" t="s">
        <v>16</v>
      </c>
      <c r="G7" s="131" t="s">
        <v>17</v>
      </c>
      <c r="H7" s="118" t="s">
        <v>332</v>
      </c>
      <c r="I7" s="118" t="s">
        <v>18</v>
      </c>
    </row>
    <row r="8" spans="1:18" x14ac:dyDescent="0.25">
      <c r="A8" s="110"/>
      <c r="B8" s="112"/>
      <c r="C8" s="115"/>
      <c r="D8" s="122"/>
      <c r="E8" s="122"/>
      <c r="F8" s="119"/>
      <c r="G8" s="137"/>
      <c r="H8" s="119"/>
      <c r="I8" s="119"/>
    </row>
    <row r="9" spans="1:18" x14ac:dyDescent="0.25">
      <c r="A9" s="110"/>
      <c r="B9" s="113"/>
      <c r="C9" s="116"/>
      <c r="D9" s="123"/>
      <c r="E9" s="123"/>
      <c r="F9" s="120"/>
      <c r="G9" s="21" t="s">
        <v>19</v>
      </c>
      <c r="H9" s="21" t="s">
        <v>333</v>
      </c>
      <c r="I9" s="120"/>
    </row>
    <row r="10" spans="1:18" ht="27.95" customHeight="1" x14ac:dyDescent="0.25">
      <c r="A10" s="22"/>
      <c r="B10" s="99" t="s">
        <v>20</v>
      </c>
      <c r="C10" s="78"/>
      <c r="D10" s="79"/>
      <c r="E10" s="79"/>
      <c r="F10" s="75"/>
      <c r="G10" s="75"/>
      <c r="H10" s="75"/>
      <c r="I10" s="80"/>
    </row>
    <row r="11" spans="1:18" ht="27.95" customHeight="1" x14ac:dyDescent="0.25">
      <c r="A11" s="30">
        <v>1</v>
      </c>
      <c r="B11" s="36" t="s">
        <v>331</v>
      </c>
      <c r="C11" s="81">
        <v>940</v>
      </c>
      <c r="D11" s="79">
        <v>15.2</v>
      </c>
      <c r="E11" s="79">
        <v>15.2</v>
      </c>
      <c r="F11" s="75">
        <f>C11*E11</f>
        <v>14288</v>
      </c>
      <c r="G11" s="75">
        <v>100</v>
      </c>
      <c r="H11" s="75">
        <v>250</v>
      </c>
      <c r="I11" s="75">
        <f>SUM(F11+G11+H11)</f>
        <v>14638</v>
      </c>
    </row>
    <row r="12" spans="1:18" ht="27.95" customHeight="1" x14ac:dyDescent="0.25">
      <c r="A12" s="30"/>
      <c r="B12" s="99" t="s">
        <v>23</v>
      </c>
      <c r="C12" s="81"/>
      <c r="D12" s="79"/>
      <c r="E12" s="79"/>
      <c r="F12" s="75"/>
      <c r="G12" s="75"/>
      <c r="H12" s="75"/>
      <c r="I12" s="75"/>
    </row>
    <row r="13" spans="1:18" ht="27.95" customHeight="1" x14ac:dyDescent="0.25">
      <c r="A13" s="30">
        <f>A11+1</f>
        <v>2</v>
      </c>
      <c r="B13" s="36" t="s">
        <v>24</v>
      </c>
      <c r="C13" s="81">
        <v>810</v>
      </c>
      <c r="D13" s="79">
        <v>15.2</v>
      </c>
      <c r="E13" s="79">
        <v>15.2</v>
      </c>
      <c r="F13" s="75">
        <f>C13*E13</f>
        <v>12312</v>
      </c>
      <c r="G13" s="75">
        <v>100</v>
      </c>
      <c r="H13" s="75">
        <v>250</v>
      </c>
      <c r="I13" s="75">
        <f>SUM(F13+G13+H13)</f>
        <v>12662</v>
      </c>
    </row>
    <row r="14" spans="1:18" ht="27.95" customHeight="1" x14ac:dyDescent="0.25">
      <c r="A14" s="30">
        <f>A13+1</f>
        <v>3</v>
      </c>
      <c r="B14" s="36" t="s">
        <v>26</v>
      </c>
      <c r="C14" s="81">
        <v>493.31</v>
      </c>
      <c r="D14" s="79">
        <v>15.2</v>
      </c>
      <c r="E14" s="79">
        <v>15.2</v>
      </c>
      <c r="F14" s="75">
        <f>C14*E14</f>
        <v>7498.3119999999999</v>
      </c>
      <c r="G14" s="75">
        <v>100</v>
      </c>
      <c r="H14" s="75">
        <v>250</v>
      </c>
      <c r="I14" s="75">
        <f>SUM(F14+G14+H14)</f>
        <v>7848.3119999999999</v>
      </c>
    </row>
    <row r="15" spans="1:18" ht="27.95" customHeight="1" x14ac:dyDescent="0.25">
      <c r="A15" s="30">
        <f>A14+1</f>
        <v>4</v>
      </c>
      <c r="B15" s="36" t="s">
        <v>28</v>
      </c>
      <c r="C15" s="81">
        <f>402.28*1.04</f>
        <v>418.37119999999999</v>
      </c>
      <c r="D15" s="79">
        <v>15.2</v>
      </c>
      <c r="E15" s="79">
        <v>15.2</v>
      </c>
      <c r="F15" s="75">
        <f>C15*E15</f>
        <v>6359.2422399999996</v>
      </c>
      <c r="G15" s="75">
        <v>100</v>
      </c>
      <c r="H15" s="75">
        <v>250</v>
      </c>
      <c r="I15" s="75">
        <f>SUM(F15+G15+H15)</f>
        <v>6709.2422399999996</v>
      </c>
    </row>
    <row r="16" spans="1:18" ht="27.95" customHeight="1" x14ac:dyDescent="0.25">
      <c r="A16" s="30">
        <f>A15+1</f>
        <v>5</v>
      </c>
      <c r="B16" s="36" t="s">
        <v>30</v>
      </c>
      <c r="C16" s="81">
        <f>336.47*1.04</f>
        <v>349.92880000000002</v>
      </c>
      <c r="D16" s="79">
        <v>15.2</v>
      </c>
      <c r="E16" s="79">
        <v>15.2</v>
      </c>
      <c r="F16" s="75">
        <f>C16*E16</f>
        <v>5318.9177600000003</v>
      </c>
      <c r="G16" s="75">
        <v>100</v>
      </c>
      <c r="H16" s="75">
        <v>250</v>
      </c>
      <c r="I16" s="75">
        <f>SUM(F16+G16+H16)</f>
        <v>5668.9177600000003</v>
      </c>
    </row>
    <row r="17" spans="1:9" ht="27.95" customHeight="1" x14ac:dyDescent="0.25">
      <c r="A17" s="30">
        <f>A16+1</f>
        <v>6</v>
      </c>
      <c r="B17" s="36" t="s">
        <v>32</v>
      </c>
      <c r="C17" s="81">
        <f>319.39*1.04</f>
        <v>332.16559999999998</v>
      </c>
      <c r="D17" s="79">
        <v>15.2</v>
      </c>
      <c r="E17" s="79">
        <v>15.2</v>
      </c>
      <c r="F17" s="75">
        <f>C17*E17</f>
        <v>5048.9171199999992</v>
      </c>
      <c r="G17" s="75">
        <v>100</v>
      </c>
      <c r="H17" s="75">
        <v>250</v>
      </c>
      <c r="I17" s="75">
        <f>SUM(F17+G17+H17)</f>
        <v>5398.9171199999992</v>
      </c>
    </row>
    <row r="18" spans="1:9" ht="27.95" customHeight="1" x14ac:dyDescent="0.25">
      <c r="A18" s="30"/>
      <c r="B18" s="99" t="s">
        <v>33</v>
      </c>
      <c r="C18" s="81"/>
      <c r="D18" s="79"/>
      <c r="E18" s="79"/>
      <c r="F18" s="75"/>
      <c r="G18" s="75"/>
      <c r="H18" s="75"/>
      <c r="I18" s="75"/>
    </row>
    <row r="19" spans="1:9" ht="21" customHeight="1" x14ac:dyDescent="0.3">
      <c r="A19" s="38">
        <f>A17+1</f>
        <v>7</v>
      </c>
      <c r="B19" s="82" t="s">
        <v>35</v>
      </c>
      <c r="C19" s="81">
        <v>570</v>
      </c>
      <c r="D19" s="79">
        <v>15.2</v>
      </c>
      <c r="E19" s="79">
        <v>15.2</v>
      </c>
      <c r="F19" s="75">
        <f>C19*E19</f>
        <v>8664</v>
      </c>
      <c r="G19" s="75">
        <v>100</v>
      </c>
      <c r="H19" s="75">
        <v>250</v>
      </c>
      <c r="I19" s="75">
        <f>SUM(F19+G19+H19)</f>
        <v>9014</v>
      </c>
    </row>
    <row r="20" spans="1:9" ht="27.95" customHeight="1" x14ac:dyDescent="0.25">
      <c r="A20" s="30">
        <f>A19+1</f>
        <v>8</v>
      </c>
      <c r="B20" s="36" t="s">
        <v>39</v>
      </c>
      <c r="C20" s="81">
        <f>317.58*1.04</f>
        <v>330.28320000000002</v>
      </c>
      <c r="D20" s="79">
        <v>15.2</v>
      </c>
      <c r="E20" s="79">
        <v>15.2</v>
      </c>
      <c r="F20" s="75">
        <f>C20*E20</f>
        <v>5020.3046400000003</v>
      </c>
      <c r="G20" s="75">
        <v>100</v>
      </c>
      <c r="H20" s="75">
        <v>250</v>
      </c>
      <c r="I20" s="75">
        <f>SUM(F20+G20+H20)</f>
        <v>5370.3046400000003</v>
      </c>
    </row>
    <row r="21" spans="1:9" ht="27.95" customHeight="1" x14ac:dyDescent="0.25">
      <c r="A21" s="30">
        <f>A20+1</f>
        <v>9</v>
      </c>
      <c r="B21" s="36" t="s">
        <v>41</v>
      </c>
      <c r="C21" s="81">
        <f>365.6*1.04</f>
        <v>380.22400000000005</v>
      </c>
      <c r="D21" s="79">
        <v>15.2</v>
      </c>
      <c r="E21" s="79">
        <v>15.2</v>
      </c>
      <c r="F21" s="75">
        <f>C21*E21</f>
        <v>5779.4048000000003</v>
      </c>
      <c r="G21" s="75">
        <v>100</v>
      </c>
      <c r="H21" s="75">
        <v>250</v>
      </c>
      <c r="I21" s="75">
        <f>SUM(F21+G21+H21)</f>
        <v>6129.4048000000003</v>
      </c>
    </row>
    <row r="22" spans="1:9" ht="24.75" customHeight="1" x14ac:dyDescent="0.3">
      <c r="A22" s="30">
        <f>A21+1</f>
        <v>10</v>
      </c>
      <c r="B22" s="82" t="s">
        <v>307</v>
      </c>
      <c r="C22" s="81">
        <f>262.08*1.04</f>
        <v>272.56319999999999</v>
      </c>
      <c r="D22" s="79">
        <v>15.2</v>
      </c>
      <c r="E22" s="79">
        <v>15.2</v>
      </c>
      <c r="F22" s="75">
        <f>C22*E22</f>
        <v>4142.9606399999993</v>
      </c>
      <c r="G22" s="75">
        <v>100</v>
      </c>
      <c r="H22" s="75">
        <v>250</v>
      </c>
      <c r="I22" s="75">
        <f>SUM(F22+G22+H22)</f>
        <v>4492.9606399999993</v>
      </c>
    </row>
    <row r="23" spans="1:9" ht="27.95" customHeight="1" x14ac:dyDescent="0.25">
      <c r="A23" s="30">
        <f>A22+1</f>
        <v>11</v>
      </c>
      <c r="B23" s="43" t="s">
        <v>45</v>
      </c>
      <c r="C23" s="81">
        <f>361</f>
        <v>361</v>
      </c>
      <c r="D23" s="79">
        <v>15.2</v>
      </c>
      <c r="E23" s="79">
        <v>15.2</v>
      </c>
      <c r="F23" s="75">
        <f>C23*E23</f>
        <v>5487.2</v>
      </c>
      <c r="G23" s="75">
        <v>100</v>
      </c>
      <c r="H23" s="75">
        <v>250</v>
      </c>
      <c r="I23" s="75">
        <f>SUM(F23+G23+H23)</f>
        <v>5837.2</v>
      </c>
    </row>
    <row r="24" spans="1:9" ht="27.95" customHeight="1" x14ac:dyDescent="0.25">
      <c r="A24" s="30"/>
      <c r="B24" s="99" t="s">
        <v>46</v>
      </c>
      <c r="C24" s="81"/>
      <c r="D24" s="79"/>
      <c r="E24" s="79"/>
      <c r="F24" s="75"/>
      <c r="G24" s="75"/>
      <c r="H24" s="75"/>
      <c r="I24" s="75"/>
    </row>
    <row r="25" spans="1:9" ht="27.95" customHeight="1" x14ac:dyDescent="0.25">
      <c r="A25" s="30">
        <f>A23+1</f>
        <v>12</v>
      </c>
      <c r="B25" s="36" t="s">
        <v>48</v>
      </c>
      <c r="C25" s="81">
        <f>402.28*1.04</f>
        <v>418.37119999999999</v>
      </c>
      <c r="D25" s="79">
        <v>15.2</v>
      </c>
      <c r="E25" s="79">
        <v>15.2</v>
      </c>
      <c r="F25" s="75">
        <f>C25*E25</f>
        <v>6359.2422399999996</v>
      </c>
      <c r="G25" s="75">
        <v>100</v>
      </c>
      <c r="H25" s="75">
        <v>250</v>
      </c>
      <c r="I25" s="75">
        <f>SUM(F25+G25+H25)</f>
        <v>6709.2422399999996</v>
      </c>
    </row>
    <row r="26" spans="1:9" ht="27.95" customHeight="1" x14ac:dyDescent="0.25">
      <c r="A26" s="30"/>
      <c r="B26" s="99" t="s">
        <v>49</v>
      </c>
      <c r="C26" s="81"/>
      <c r="D26" s="79"/>
      <c r="E26" s="79"/>
      <c r="F26" s="75"/>
      <c r="G26" s="75"/>
      <c r="H26" s="75"/>
      <c r="I26" s="75"/>
    </row>
    <row r="27" spans="1:9" ht="27.95" customHeight="1" x14ac:dyDescent="0.25">
      <c r="A27" s="30">
        <f>A25+1</f>
        <v>13</v>
      </c>
      <c r="B27" s="36" t="s">
        <v>51</v>
      </c>
      <c r="C27" s="81">
        <f>400.07*1.04</f>
        <v>416.07280000000003</v>
      </c>
      <c r="D27" s="79">
        <v>15.2</v>
      </c>
      <c r="E27" s="79">
        <v>15.2</v>
      </c>
      <c r="F27" s="75">
        <f>C27*E27</f>
        <v>6324.30656</v>
      </c>
      <c r="G27" s="75">
        <v>100</v>
      </c>
      <c r="H27" s="75">
        <v>250</v>
      </c>
      <c r="I27" s="75">
        <f>SUM(F27+G27+H27)</f>
        <v>6674.30656</v>
      </c>
    </row>
    <row r="28" spans="1:9" ht="27.95" customHeight="1" x14ac:dyDescent="0.25">
      <c r="A28" s="30"/>
      <c r="B28" s="99" t="s">
        <v>52</v>
      </c>
      <c r="C28" s="81"/>
      <c r="D28" s="79"/>
      <c r="E28" s="79"/>
      <c r="F28" s="75"/>
      <c r="G28" s="75"/>
      <c r="H28" s="75"/>
      <c r="I28" s="75"/>
    </row>
    <row r="29" spans="1:9" ht="27.95" customHeight="1" x14ac:dyDescent="0.25">
      <c r="A29" s="30">
        <f>A27+1</f>
        <v>14</v>
      </c>
      <c r="B29" s="36" t="s">
        <v>54</v>
      </c>
      <c r="C29" s="81">
        <f>461</f>
        <v>461</v>
      </c>
      <c r="D29" s="79">
        <v>15.2</v>
      </c>
      <c r="E29" s="79">
        <v>15.2</v>
      </c>
      <c r="F29" s="75">
        <f t="shared" ref="F29:F35" si="0">C29*E29</f>
        <v>7007.2</v>
      </c>
      <c r="G29" s="75">
        <v>100</v>
      </c>
      <c r="H29" s="75">
        <v>250</v>
      </c>
      <c r="I29" s="75">
        <f t="shared" ref="I29:I35" si="1">SUM(F29+G29+H29)</f>
        <v>7357.2</v>
      </c>
    </row>
    <row r="30" spans="1:9" ht="27.95" customHeight="1" x14ac:dyDescent="0.25">
      <c r="A30" s="30">
        <f t="shared" ref="A30:A35" si="2">A29+1</f>
        <v>15</v>
      </c>
      <c r="B30" s="43" t="s">
        <v>56</v>
      </c>
      <c r="C30" s="81">
        <f>410</f>
        <v>410</v>
      </c>
      <c r="D30" s="79">
        <v>15.2</v>
      </c>
      <c r="E30" s="79">
        <v>15.2</v>
      </c>
      <c r="F30" s="75">
        <f t="shared" si="0"/>
        <v>6232</v>
      </c>
      <c r="G30" s="75">
        <v>100</v>
      </c>
      <c r="H30" s="75">
        <v>250</v>
      </c>
      <c r="I30" s="75">
        <f t="shared" si="1"/>
        <v>6582</v>
      </c>
    </row>
    <row r="31" spans="1:9" ht="27.95" customHeight="1" x14ac:dyDescent="0.25">
      <c r="A31" s="30">
        <f t="shared" si="2"/>
        <v>16</v>
      </c>
      <c r="B31" s="36" t="s">
        <v>58</v>
      </c>
      <c r="C31" s="81">
        <f>275.05*1.04</f>
        <v>286.05200000000002</v>
      </c>
      <c r="D31" s="79">
        <v>15.2</v>
      </c>
      <c r="E31" s="79">
        <v>15.2</v>
      </c>
      <c r="F31" s="75">
        <f t="shared" si="0"/>
        <v>4347.9903999999997</v>
      </c>
      <c r="G31" s="75">
        <v>100</v>
      </c>
      <c r="H31" s="75">
        <v>250</v>
      </c>
      <c r="I31" s="75">
        <f t="shared" si="1"/>
        <v>4697.9903999999997</v>
      </c>
    </row>
    <row r="32" spans="1:9" ht="27.95" customHeight="1" x14ac:dyDescent="0.25">
      <c r="A32" s="30">
        <f t="shared" si="2"/>
        <v>17</v>
      </c>
      <c r="B32" s="36" t="s">
        <v>60</v>
      </c>
      <c r="C32" s="81">
        <f>400.07*1.04</f>
        <v>416.07280000000003</v>
      </c>
      <c r="D32" s="79">
        <v>15.2</v>
      </c>
      <c r="E32" s="79">
        <v>15.2</v>
      </c>
      <c r="F32" s="75">
        <f t="shared" si="0"/>
        <v>6324.30656</v>
      </c>
      <c r="G32" s="75">
        <v>100</v>
      </c>
      <c r="H32" s="75">
        <v>250</v>
      </c>
      <c r="I32" s="75">
        <f t="shared" si="1"/>
        <v>6674.30656</v>
      </c>
    </row>
    <row r="33" spans="1:9" ht="27.95" customHeight="1" x14ac:dyDescent="0.25">
      <c r="A33" s="30">
        <f t="shared" si="2"/>
        <v>18</v>
      </c>
      <c r="B33" s="36" t="s">
        <v>62</v>
      </c>
      <c r="C33" s="81">
        <f>400.07*1.04</f>
        <v>416.07280000000003</v>
      </c>
      <c r="D33" s="79">
        <v>15.2</v>
      </c>
      <c r="E33" s="79">
        <v>15.2</v>
      </c>
      <c r="F33" s="75">
        <f t="shared" si="0"/>
        <v>6324.30656</v>
      </c>
      <c r="G33" s="75">
        <v>100</v>
      </c>
      <c r="H33" s="75">
        <v>250</v>
      </c>
      <c r="I33" s="75">
        <f t="shared" si="1"/>
        <v>6674.30656</v>
      </c>
    </row>
    <row r="34" spans="1:9" ht="27.95" customHeight="1" x14ac:dyDescent="0.25">
      <c r="A34" s="30">
        <f t="shared" si="2"/>
        <v>19</v>
      </c>
      <c r="B34" s="36" t="s">
        <v>283</v>
      </c>
      <c r="C34" s="81">
        <f>400.07*1.04</f>
        <v>416.07280000000003</v>
      </c>
      <c r="D34" s="79">
        <v>15.2</v>
      </c>
      <c r="E34" s="79">
        <v>15.2</v>
      </c>
      <c r="F34" s="75">
        <f t="shared" si="0"/>
        <v>6324.30656</v>
      </c>
      <c r="G34" s="75">
        <v>100</v>
      </c>
      <c r="H34" s="75">
        <v>250</v>
      </c>
      <c r="I34" s="75">
        <f t="shared" si="1"/>
        <v>6674.30656</v>
      </c>
    </row>
    <row r="35" spans="1:9" ht="27.95" customHeight="1" x14ac:dyDescent="0.25">
      <c r="A35" s="30">
        <f t="shared" si="2"/>
        <v>20</v>
      </c>
      <c r="B35" s="36" t="s">
        <v>67</v>
      </c>
      <c r="C35" s="81">
        <f>309.56*1.04</f>
        <v>321.94240000000002</v>
      </c>
      <c r="D35" s="79">
        <v>15.2</v>
      </c>
      <c r="E35" s="79">
        <v>15.2</v>
      </c>
      <c r="F35" s="75">
        <f t="shared" si="0"/>
        <v>4893.52448</v>
      </c>
      <c r="G35" s="75">
        <v>100</v>
      </c>
      <c r="H35" s="75">
        <v>250</v>
      </c>
      <c r="I35" s="75">
        <f t="shared" si="1"/>
        <v>5243.52448</v>
      </c>
    </row>
    <row r="36" spans="1:9" ht="27.95" customHeight="1" x14ac:dyDescent="0.25">
      <c r="A36" s="30"/>
      <c r="B36" s="99" t="s">
        <v>65</v>
      </c>
      <c r="C36" s="81"/>
      <c r="D36" s="79"/>
      <c r="E36" s="79"/>
      <c r="F36" s="75"/>
      <c r="G36" s="75"/>
      <c r="H36" s="75"/>
      <c r="I36" s="75"/>
    </row>
    <row r="37" spans="1:9" ht="27.95" customHeight="1" x14ac:dyDescent="0.25">
      <c r="A37" s="30">
        <f>A35+1</f>
        <v>21</v>
      </c>
      <c r="B37" s="43" t="s">
        <v>69</v>
      </c>
      <c r="C37" s="81">
        <v>410</v>
      </c>
      <c r="D37" s="79">
        <v>15.2</v>
      </c>
      <c r="E37" s="79">
        <v>15.2</v>
      </c>
      <c r="F37" s="75">
        <f>C37*E37</f>
        <v>6232</v>
      </c>
      <c r="G37" s="75">
        <v>100</v>
      </c>
      <c r="H37" s="75">
        <v>250</v>
      </c>
      <c r="I37" s="75">
        <f>SUM(F37+G37+H37)</f>
        <v>6582</v>
      </c>
    </row>
    <row r="38" spans="1:9" ht="27.95" customHeight="1" x14ac:dyDescent="0.25">
      <c r="A38" s="30">
        <f>A37+1</f>
        <v>22</v>
      </c>
      <c r="B38" s="36" t="s">
        <v>71</v>
      </c>
      <c r="C38" s="81">
        <f>395.3*1.04</f>
        <v>411.11200000000002</v>
      </c>
      <c r="D38" s="79">
        <v>15.2</v>
      </c>
      <c r="E38" s="79">
        <v>15.2</v>
      </c>
      <c r="F38" s="75">
        <f>C38*E38</f>
        <v>6248.9023999999999</v>
      </c>
      <c r="G38" s="75">
        <v>100</v>
      </c>
      <c r="H38" s="75">
        <v>250</v>
      </c>
      <c r="I38" s="75">
        <f>SUM(F38+G38+H38)</f>
        <v>6598.9023999999999</v>
      </c>
    </row>
    <row r="39" spans="1:9" ht="27.95" customHeight="1" x14ac:dyDescent="0.25">
      <c r="A39" s="30">
        <f>A38+1</f>
        <v>23</v>
      </c>
      <c r="B39" s="48" t="s">
        <v>73</v>
      </c>
      <c r="C39" s="81">
        <f>318.84*1.04</f>
        <v>331.59359999999998</v>
      </c>
      <c r="D39" s="30">
        <v>15.2</v>
      </c>
      <c r="E39" s="79">
        <v>15.2</v>
      </c>
      <c r="F39" s="75">
        <f>C39*E39</f>
        <v>5040.2227199999998</v>
      </c>
      <c r="G39" s="75">
        <v>100</v>
      </c>
      <c r="H39" s="75">
        <v>250</v>
      </c>
      <c r="I39" s="75">
        <f>SUM(F39+G39+H39)</f>
        <v>5390.2227199999998</v>
      </c>
    </row>
    <row r="40" spans="1:9" ht="27.95" customHeight="1" x14ac:dyDescent="0.25">
      <c r="A40" s="30"/>
      <c r="B40" s="99" t="s">
        <v>74</v>
      </c>
      <c r="C40" s="81"/>
      <c r="D40" s="79"/>
      <c r="E40" s="79"/>
      <c r="F40" s="75"/>
      <c r="G40" s="75"/>
      <c r="H40" s="75"/>
      <c r="I40" s="75"/>
    </row>
    <row r="41" spans="1:9" ht="27.95" customHeight="1" x14ac:dyDescent="0.25">
      <c r="A41" s="30">
        <f>A39+1</f>
        <v>24</v>
      </c>
      <c r="B41" s="46" t="s">
        <v>76</v>
      </c>
      <c r="C41" s="81">
        <v>410</v>
      </c>
      <c r="D41" s="79">
        <v>15.2</v>
      </c>
      <c r="E41" s="79">
        <v>15.2</v>
      </c>
      <c r="F41" s="75">
        <f>C41*E41</f>
        <v>6232</v>
      </c>
      <c r="G41" s="83">
        <v>100</v>
      </c>
      <c r="H41" s="75">
        <v>250</v>
      </c>
      <c r="I41" s="75">
        <f>SUM(F41+G41+H41)</f>
        <v>6582</v>
      </c>
    </row>
    <row r="42" spans="1:9" ht="27.95" customHeight="1" x14ac:dyDescent="0.25">
      <c r="A42" s="30">
        <f>A41+1</f>
        <v>25</v>
      </c>
      <c r="B42" s="36" t="s">
        <v>78</v>
      </c>
      <c r="C42" s="81">
        <f>400.07*1.04</f>
        <v>416.07280000000003</v>
      </c>
      <c r="D42" s="79">
        <v>15.2</v>
      </c>
      <c r="E42" s="79">
        <v>15.2</v>
      </c>
      <c r="F42" s="75">
        <f>C42*E42</f>
        <v>6324.30656</v>
      </c>
      <c r="G42" s="83">
        <v>100</v>
      </c>
      <c r="H42" s="75">
        <v>250</v>
      </c>
      <c r="I42" s="75">
        <f>SUM(F42+G42+H42)</f>
        <v>6674.30656</v>
      </c>
    </row>
    <row r="43" spans="1:9" ht="27.95" customHeight="1" x14ac:dyDescent="0.25">
      <c r="A43" s="30">
        <f>A42+1</f>
        <v>26</v>
      </c>
      <c r="B43" s="36" t="s">
        <v>80</v>
      </c>
      <c r="C43" s="81">
        <f>400</f>
        <v>400</v>
      </c>
      <c r="D43" s="79">
        <v>15.2</v>
      </c>
      <c r="E43" s="79">
        <v>15.2</v>
      </c>
      <c r="F43" s="75">
        <f>C43*E43</f>
        <v>6080</v>
      </c>
      <c r="G43" s="83">
        <v>100</v>
      </c>
      <c r="H43" s="75">
        <v>250</v>
      </c>
      <c r="I43" s="75">
        <f>SUM(F43+G43+H43)</f>
        <v>6430</v>
      </c>
    </row>
    <row r="44" spans="1:9" ht="27.95" customHeight="1" x14ac:dyDescent="0.25">
      <c r="A44" s="30"/>
      <c r="B44" s="99" t="s">
        <v>83</v>
      </c>
      <c r="C44" s="81"/>
      <c r="D44" s="79"/>
      <c r="E44" s="79"/>
      <c r="F44" s="75"/>
      <c r="G44" s="75"/>
      <c r="H44" s="75"/>
      <c r="I44" s="75"/>
    </row>
    <row r="45" spans="1:9" ht="27.95" customHeight="1" x14ac:dyDescent="0.25">
      <c r="A45" s="30">
        <f>A43+1</f>
        <v>27</v>
      </c>
      <c r="B45" s="36" t="s">
        <v>85</v>
      </c>
      <c r="C45" s="81">
        <f>410</f>
        <v>410</v>
      </c>
      <c r="D45" s="79">
        <v>15.2</v>
      </c>
      <c r="E45" s="79">
        <v>15.2</v>
      </c>
      <c r="F45" s="75">
        <f>C45*E45</f>
        <v>6232</v>
      </c>
      <c r="G45" s="75">
        <v>100</v>
      </c>
      <c r="H45" s="75">
        <v>250</v>
      </c>
      <c r="I45" s="75">
        <f>SUM(F45+G45+H45)</f>
        <v>6582</v>
      </c>
    </row>
    <row r="46" spans="1:9" ht="27.95" customHeight="1" x14ac:dyDescent="0.25">
      <c r="A46" s="30">
        <f>A45+1</f>
        <v>28</v>
      </c>
      <c r="B46" s="36" t="s">
        <v>87</v>
      </c>
      <c r="C46" s="81">
        <f>345.39*1.04</f>
        <v>359.2056</v>
      </c>
      <c r="D46" s="79">
        <v>15.2</v>
      </c>
      <c r="E46" s="79">
        <v>15.2</v>
      </c>
      <c r="F46" s="75">
        <f>C46*E46</f>
        <v>5459.9251199999999</v>
      </c>
      <c r="G46" s="75">
        <v>100</v>
      </c>
      <c r="H46" s="75">
        <v>250</v>
      </c>
      <c r="I46" s="75">
        <f>SUM(F46+G46+H46)</f>
        <v>5809.9251199999999</v>
      </c>
    </row>
    <row r="47" spans="1:9" ht="27.95" customHeight="1" x14ac:dyDescent="0.25">
      <c r="A47" s="30">
        <f>A46+1</f>
        <v>29</v>
      </c>
      <c r="B47" s="36" t="s">
        <v>89</v>
      </c>
      <c r="C47" s="81">
        <f>345.39*1.04</f>
        <v>359.2056</v>
      </c>
      <c r="D47" s="79">
        <v>15.2</v>
      </c>
      <c r="E47" s="79">
        <v>15.2</v>
      </c>
      <c r="F47" s="75">
        <f>C47*E47</f>
        <v>5459.9251199999999</v>
      </c>
      <c r="G47" s="75">
        <v>100</v>
      </c>
      <c r="H47" s="75">
        <v>250</v>
      </c>
      <c r="I47" s="75">
        <f>SUM(F47+G47+H47)</f>
        <v>5809.9251199999999</v>
      </c>
    </row>
    <row r="48" spans="1:9" ht="27.95" customHeight="1" x14ac:dyDescent="0.25">
      <c r="A48" s="30">
        <f>A47+1</f>
        <v>30</v>
      </c>
      <c r="B48" s="36" t="s">
        <v>91</v>
      </c>
      <c r="C48" s="81">
        <f>316.18*1.04</f>
        <v>328.8272</v>
      </c>
      <c r="D48" s="79">
        <v>15.2</v>
      </c>
      <c r="E48" s="79">
        <v>15.2</v>
      </c>
      <c r="F48" s="75">
        <f>C48*E48</f>
        <v>4998.1734399999996</v>
      </c>
      <c r="G48" s="75">
        <v>100</v>
      </c>
      <c r="H48" s="75">
        <v>250</v>
      </c>
      <c r="I48" s="75">
        <f>SUM(F48+G48+H48)</f>
        <v>5348.1734399999996</v>
      </c>
    </row>
    <row r="49" spans="1:9" ht="27.95" customHeight="1" x14ac:dyDescent="0.25">
      <c r="A49" s="30"/>
      <c r="B49" s="99" t="s">
        <v>92</v>
      </c>
      <c r="C49" s="81"/>
      <c r="D49" s="79"/>
      <c r="E49" s="79"/>
      <c r="F49" s="75"/>
      <c r="G49" s="75"/>
      <c r="H49" s="75"/>
      <c r="I49" s="75"/>
    </row>
    <row r="50" spans="1:9" ht="27.95" customHeight="1" x14ac:dyDescent="0.25">
      <c r="A50" s="30">
        <f>A48+1</f>
        <v>31</v>
      </c>
      <c r="B50" s="36" t="s">
        <v>94</v>
      </c>
      <c r="C50" s="81">
        <f>388</f>
        <v>388</v>
      </c>
      <c r="D50" s="79">
        <v>15.2</v>
      </c>
      <c r="E50" s="79">
        <v>15.2</v>
      </c>
      <c r="F50" s="75">
        <f t="shared" ref="F50:F55" si="3">C50*E50</f>
        <v>5897.5999999999995</v>
      </c>
      <c r="G50" s="75">
        <v>100</v>
      </c>
      <c r="H50" s="75">
        <v>250</v>
      </c>
      <c r="I50" s="75">
        <f t="shared" ref="I50:I55" si="4">SUM(F50+G50+H50)</f>
        <v>6247.5999999999995</v>
      </c>
    </row>
    <row r="51" spans="1:9" ht="27.95" customHeight="1" x14ac:dyDescent="0.25">
      <c r="A51" s="30">
        <f>A50+1</f>
        <v>32</v>
      </c>
      <c r="B51" s="36" t="s">
        <v>96</v>
      </c>
      <c r="C51" s="81">
        <f>402.27*1.04</f>
        <v>418.36079999999998</v>
      </c>
      <c r="D51" s="79">
        <v>15.2</v>
      </c>
      <c r="E51" s="79">
        <v>15.2</v>
      </c>
      <c r="F51" s="75">
        <f t="shared" si="3"/>
        <v>6359.0841599999994</v>
      </c>
      <c r="G51" s="75">
        <v>100</v>
      </c>
      <c r="H51" s="75">
        <v>250</v>
      </c>
      <c r="I51" s="75">
        <f t="shared" si="4"/>
        <v>6709.0841599999994</v>
      </c>
    </row>
    <row r="52" spans="1:9" ht="27.95" customHeight="1" x14ac:dyDescent="0.25">
      <c r="A52" s="30">
        <f>A51+1</f>
        <v>33</v>
      </c>
      <c r="B52" s="36" t="s">
        <v>98</v>
      </c>
      <c r="C52" s="81">
        <f>130.89*1.04</f>
        <v>136.12559999999999</v>
      </c>
      <c r="D52" s="79">
        <v>15.2</v>
      </c>
      <c r="E52" s="79">
        <v>15.2</v>
      </c>
      <c r="F52" s="75">
        <f t="shared" si="3"/>
        <v>2069.1091199999996</v>
      </c>
      <c r="G52" s="75">
        <v>100</v>
      </c>
      <c r="H52" s="75">
        <v>250</v>
      </c>
      <c r="I52" s="75">
        <f t="shared" si="4"/>
        <v>2419.1091199999996</v>
      </c>
    </row>
    <row r="53" spans="1:9" ht="27.95" customHeight="1" x14ac:dyDescent="0.25">
      <c r="A53" s="30">
        <f>A52+1</f>
        <v>34</v>
      </c>
      <c r="B53" s="36" t="s">
        <v>100</v>
      </c>
      <c r="C53" s="81">
        <f>128.83*1.04</f>
        <v>133.98320000000001</v>
      </c>
      <c r="D53" s="79">
        <v>15.2</v>
      </c>
      <c r="E53" s="79">
        <v>15.2</v>
      </c>
      <c r="F53" s="75">
        <f t="shared" si="3"/>
        <v>2036.5446400000001</v>
      </c>
      <c r="G53" s="75">
        <v>100</v>
      </c>
      <c r="H53" s="75">
        <v>250</v>
      </c>
      <c r="I53" s="75">
        <f t="shared" si="4"/>
        <v>2386.5446400000001</v>
      </c>
    </row>
    <row r="54" spans="1:9" ht="27.95" customHeight="1" x14ac:dyDescent="0.25">
      <c r="A54" s="30">
        <f>A53+1</f>
        <v>35</v>
      </c>
      <c r="B54" s="36" t="s">
        <v>102</v>
      </c>
      <c r="C54" s="81">
        <f>95.28*1.04</f>
        <v>99.091200000000001</v>
      </c>
      <c r="D54" s="79">
        <v>15.2</v>
      </c>
      <c r="E54" s="79">
        <v>15.2</v>
      </c>
      <c r="F54" s="75">
        <f t="shared" si="3"/>
        <v>1506.18624</v>
      </c>
      <c r="G54" s="75">
        <v>100</v>
      </c>
      <c r="H54" s="75">
        <v>250</v>
      </c>
      <c r="I54" s="75">
        <f t="shared" si="4"/>
        <v>1856.18624</v>
      </c>
    </row>
    <row r="55" spans="1:9" ht="27.95" customHeight="1" x14ac:dyDescent="0.25">
      <c r="A55" s="30">
        <f>A54+1</f>
        <v>36</v>
      </c>
      <c r="B55" s="36" t="s">
        <v>104</v>
      </c>
      <c r="C55" s="81">
        <f>237.61*1.04</f>
        <v>247.11440000000002</v>
      </c>
      <c r="D55" s="79">
        <v>15.2</v>
      </c>
      <c r="E55" s="79">
        <v>15.2</v>
      </c>
      <c r="F55" s="75">
        <f t="shared" si="3"/>
        <v>3756.13888</v>
      </c>
      <c r="G55" s="75">
        <v>100</v>
      </c>
      <c r="H55" s="75">
        <v>250</v>
      </c>
      <c r="I55" s="75">
        <f t="shared" si="4"/>
        <v>4106.1388800000004</v>
      </c>
    </row>
    <row r="56" spans="1:9" ht="27.95" customHeight="1" x14ac:dyDescent="0.25">
      <c r="A56" s="30"/>
      <c r="B56" s="99" t="s">
        <v>105</v>
      </c>
      <c r="C56" s="81"/>
      <c r="D56" s="79"/>
      <c r="E56" s="79"/>
      <c r="F56" s="75"/>
      <c r="G56" s="75"/>
      <c r="H56" s="75"/>
      <c r="I56" s="75"/>
    </row>
    <row r="57" spans="1:9" ht="27.95" customHeight="1" x14ac:dyDescent="0.25">
      <c r="A57" s="30">
        <f>A55+1</f>
        <v>37</v>
      </c>
      <c r="B57" s="43" t="s">
        <v>306</v>
      </c>
      <c r="C57" s="81">
        <f>460</f>
        <v>460</v>
      </c>
      <c r="D57" s="79">
        <v>15.2</v>
      </c>
      <c r="E57" s="79">
        <v>15.2</v>
      </c>
      <c r="F57" s="75">
        <f t="shared" ref="F57:F70" si="5">C57*E57</f>
        <v>6992</v>
      </c>
      <c r="G57" s="66">
        <v>100</v>
      </c>
      <c r="H57" s="75">
        <v>250</v>
      </c>
      <c r="I57" s="75">
        <f t="shared" ref="I57:I70" si="6">SUM(F57+G57+H57)</f>
        <v>7342</v>
      </c>
    </row>
    <row r="58" spans="1:9" ht="27.95" customHeight="1" x14ac:dyDescent="0.25">
      <c r="A58" s="30">
        <f>A57+1</f>
        <v>38</v>
      </c>
      <c r="B58" s="36" t="s">
        <v>108</v>
      </c>
      <c r="C58" s="81">
        <f>336.47*1.04</f>
        <v>349.92880000000002</v>
      </c>
      <c r="D58" s="79">
        <v>15.2</v>
      </c>
      <c r="E58" s="79">
        <v>15.2</v>
      </c>
      <c r="F58" s="75">
        <f t="shared" si="5"/>
        <v>5318.9177600000003</v>
      </c>
      <c r="G58" s="75">
        <v>100</v>
      </c>
      <c r="H58" s="75">
        <v>250</v>
      </c>
      <c r="I58" s="75">
        <f t="shared" si="6"/>
        <v>5668.9177600000003</v>
      </c>
    </row>
    <row r="59" spans="1:9" ht="27.95" customHeight="1" x14ac:dyDescent="0.25">
      <c r="A59" s="30">
        <f t="shared" ref="A59:A70" si="7">A58+1</f>
        <v>39</v>
      </c>
      <c r="B59" s="36" t="s">
        <v>110</v>
      </c>
      <c r="C59" s="81">
        <f>360.84*1.04</f>
        <v>375.27359999999999</v>
      </c>
      <c r="D59" s="79">
        <v>15.2</v>
      </c>
      <c r="E59" s="79">
        <v>15.2</v>
      </c>
      <c r="F59" s="75">
        <f t="shared" si="5"/>
        <v>5704.1587199999994</v>
      </c>
      <c r="G59" s="75">
        <v>100</v>
      </c>
      <c r="H59" s="75">
        <v>250</v>
      </c>
      <c r="I59" s="75">
        <f t="shared" si="6"/>
        <v>6054.1587199999994</v>
      </c>
    </row>
    <row r="60" spans="1:9" ht="27.95" customHeight="1" x14ac:dyDescent="0.25">
      <c r="A60" s="30">
        <f t="shared" si="7"/>
        <v>40</v>
      </c>
      <c r="B60" s="36" t="s">
        <v>112</v>
      </c>
      <c r="C60" s="81">
        <f>328.57*1.04</f>
        <v>341.71280000000002</v>
      </c>
      <c r="D60" s="79">
        <v>15.2</v>
      </c>
      <c r="E60" s="79">
        <v>15.2</v>
      </c>
      <c r="F60" s="75">
        <f t="shared" si="5"/>
        <v>5194.0345600000001</v>
      </c>
      <c r="G60" s="75">
        <v>100</v>
      </c>
      <c r="H60" s="75">
        <v>250</v>
      </c>
      <c r="I60" s="75">
        <f t="shared" si="6"/>
        <v>5544.0345600000001</v>
      </c>
    </row>
    <row r="61" spans="1:9" ht="27.95" customHeight="1" x14ac:dyDescent="0.25">
      <c r="A61" s="30">
        <f t="shared" si="7"/>
        <v>41</v>
      </c>
      <c r="B61" s="36" t="s">
        <v>114</v>
      </c>
      <c r="C61" s="81">
        <f>379.27*1.04</f>
        <v>394.44079999999997</v>
      </c>
      <c r="D61" s="79">
        <v>15.2</v>
      </c>
      <c r="E61" s="79">
        <v>15.2</v>
      </c>
      <c r="F61" s="75">
        <f t="shared" si="5"/>
        <v>5995.5001599999996</v>
      </c>
      <c r="G61" s="75">
        <v>100</v>
      </c>
      <c r="H61" s="75">
        <v>250</v>
      </c>
      <c r="I61" s="75">
        <f t="shared" si="6"/>
        <v>6345.5001599999996</v>
      </c>
    </row>
    <row r="62" spans="1:9" ht="27.95" customHeight="1" x14ac:dyDescent="0.25">
      <c r="A62" s="30">
        <f t="shared" si="7"/>
        <v>42</v>
      </c>
      <c r="B62" s="36" t="s">
        <v>116</v>
      </c>
      <c r="C62" s="81">
        <f>371</f>
        <v>371</v>
      </c>
      <c r="D62" s="79">
        <v>15.2</v>
      </c>
      <c r="E62" s="79">
        <v>15.2</v>
      </c>
      <c r="F62" s="75">
        <f t="shared" si="5"/>
        <v>5639.2</v>
      </c>
      <c r="G62" s="75">
        <v>100</v>
      </c>
      <c r="H62" s="75">
        <v>250</v>
      </c>
      <c r="I62" s="75">
        <f t="shared" si="6"/>
        <v>5989.2</v>
      </c>
    </row>
    <row r="63" spans="1:9" ht="27.95" customHeight="1" x14ac:dyDescent="0.25">
      <c r="A63" s="30">
        <f t="shared" si="7"/>
        <v>43</v>
      </c>
      <c r="B63" s="36" t="s">
        <v>118</v>
      </c>
      <c r="C63" s="81">
        <f>251.87*1.04</f>
        <v>261.94479999999999</v>
      </c>
      <c r="D63" s="79">
        <v>15.2</v>
      </c>
      <c r="E63" s="79">
        <v>15.2</v>
      </c>
      <c r="F63" s="75">
        <f t="shared" si="5"/>
        <v>3981.5609599999998</v>
      </c>
      <c r="G63" s="75">
        <v>100</v>
      </c>
      <c r="H63" s="75">
        <v>250</v>
      </c>
      <c r="I63" s="75">
        <f t="shared" si="6"/>
        <v>4331.5609599999998</v>
      </c>
    </row>
    <row r="64" spans="1:9" ht="27.95" customHeight="1" x14ac:dyDescent="0.25">
      <c r="A64" s="30">
        <f t="shared" si="7"/>
        <v>44</v>
      </c>
      <c r="B64" s="36" t="s">
        <v>120</v>
      </c>
      <c r="C64" s="81">
        <f>251.87*1.04</f>
        <v>261.94479999999999</v>
      </c>
      <c r="D64" s="79">
        <v>15.2</v>
      </c>
      <c r="E64" s="79">
        <v>15.2</v>
      </c>
      <c r="F64" s="75">
        <f t="shared" si="5"/>
        <v>3981.5609599999998</v>
      </c>
      <c r="G64" s="75">
        <v>100</v>
      </c>
      <c r="H64" s="75">
        <v>250</v>
      </c>
      <c r="I64" s="75">
        <f t="shared" si="6"/>
        <v>4331.5609599999998</v>
      </c>
    </row>
    <row r="65" spans="1:9" ht="27.95" customHeight="1" x14ac:dyDescent="0.25">
      <c r="A65" s="30">
        <f t="shared" si="7"/>
        <v>45</v>
      </c>
      <c r="B65" s="36" t="s">
        <v>122</v>
      </c>
      <c r="C65" s="81">
        <f>251.87*1.04</f>
        <v>261.94479999999999</v>
      </c>
      <c r="D65" s="79">
        <v>15.2</v>
      </c>
      <c r="E65" s="79">
        <v>15.2</v>
      </c>
      <c r="F65" s="75">
        <f t="shared" si="5"/>
        <v>3981.5609599999998</v>
      </c>
      <c r="G65" s="75">
        <v>100</v>
      </c>
      <c r="H65" s="75">
        <v>250</v>
      </c>
      <c r="I65" s="75">
        <f t="shared" si="6"/>
        <v>4331.5609599999998</v>
      </c>
    </row>
    <row r="66" spans="1:9" ht="27.95" customHeight="1" x14ac:dyDescent="0.25">
      <c r="A66" s="30">
        <f t="shared" si="7"/>
        <v>46</v>
      </c>
      <c r="B66" s="36" t="s">
        <v>124</v>
      </c>
      <c r="C66" s="81">
        <f>251.87*1.04</f>
        <v>261.94479999999999</v>
      </c>
      <c r="D66" s="79">
        <v>15.2</v>
      </c>
      <c r="E66" s="79">
        <v>15.2</v>
      </c>
      <c r="F66" s="75">
        <f t="shared" si="5"/>
        <v>3981.5609599999998</v>
      </c>
      <c r="G66" s="75">
        <v>100</v>
      </c>
      <c r="H66" s="75">
        <v>250</v>
      </c>
      <c r="I66" s="75">
        <f t="shared" si="6"/>
        <v>4331.5609599999998</v>
      </c>
    </row>
    <row r="67" spans="1:9" ht="27.95" customHeight="1" x14ac:dyDescent="0.25">
      <c r="A67" s="30">
        <f t="shared" si="7"/>
        <v>47</v>
      </c>
      <c r="B67" s="36" t="s">
        <v>126</v>
      </c>
      <c r="C67" s="81">
        <f>319.39*1.04</f>
        <v>332.16559999999998</v>
      </c>
      <c r="D67" s="79">
        <v>15.2</v>
      </c>
      <c r="E67" s="79">
        <v>15.2</v>
      </c>
      <c r="F67" s="75">
        <f t="shared" si="5"/>
        <v>5048.9171199999992</v>
      </c>
      <c r="G67" s="75">
        <v>100</v>
      </c>
      <c r="H67" s="75">
        <v>250</v>
      </c>
      <c r="I67" s="75">
        <f t="shared" si="6"/>
        <v>5398.9171199999992</v>
      </c>
    </row>
    <row r="68" spans="1:9" ht="27.95" customHeight="1" x14ac:dyDescent="0.25">
      <c r="A68" s="30">
        <f t="shared" si="7"/>
        <v>48</v>
      </c>
      <c r="B68" s="48" t="s">
        <v>128</v>
      </c>
      <c r="C68" s="81">
        <f>319.39*1.04</f>
        <v>332.16559999999998</v>
      </c>
      <c r="D68" s="79">
        <v>15.2</v>
      </c>
      <c r="E68" s="79">
        <v>15.2</v>
      </c>
      <c r="F68" s="75">
        <f t="shared" si="5"/>
        <v>5048.9171199999992</v>
      </c>
      <c r="G68" s="75">
        <v>100</v>
      </c>
      <c r="H68" s="75">
        <v>250</v>
      </c>
      <c r="I68" s="75">
        <f t="shared" si="6"/>
        <v>5398.9171199999992</v>
      </c>
    </row>
    <row r="69" spans="1:9" ht="27.95" customHeight="1" x14ac:dyDescent="0.25">
      <c r="A69" s="30">
        <f t="shared" si="7"/>
        <v>49</v>
      </c>
      <c r="B69" s="36" t="s">
        <v>130</v>
      </c>
      <c r="C69" s="81">
        <f>319.39*1.04</f>
        <v>332.16559999999998</v>
      </c>
      <c r="D69" s="79">
        <v>15.2</v>
      </c>
      <c r="E69" s="79">
        <v>15.2</v>
      </c>
      <c r="F69" s="75">
        <f t="shared" si="5"/>
        <v>5048.9171199999992</v>
      </c>
      <c r="G69" s="75">
        <v>100</v>
      </c>
      <c r="H69" s="75">
        <v>250</v>
      </c>
      <c r="I69" s="75">
        <f t="shared" si="6"/>
        <v>5398.9171199999992</v>
      </c>
    </row>
    <row r="70" spans="1:9" ht="27.95" customHeight="1" x14ac:dyDescent="0.25">
      <c r="A70" s="30">
        <f t="shared" si="7"/>
        <v>50</v>
      </c>
      <c r="B70" s="36" t="s">
        <v>132</v>
      </c>
      <c r="C70" s="81">
        <f>186.91*1.04</f>
        <v>194.38640000000001</v>
      </c>
      <c r="D70" s="79">
        <v>15.2</v>
      </c>
      <c r="E70" s="79">
        <v>15.2</v>
      </c>
      <c r="F70" s="75">
        <f t="shared" si="5"/>
        <v>2954.67328</v>
      </c>
      <c r="G70" s="75">
        <v>100</v>
      </c>
      <c r="H70" s="75">
        <v>250</v>
      </c>
      <c r="I70" s="75">
        <f t="shared" si="6"/>
        <v>3304.67328</v>
      </c>
    </row>
    <row r="71" spans="1:9" ht="27.95" customHeight="1" x14ac:dyDescent="0.25">
      <c r="A71" s="30"/>
      <c r="B71" s="99" t="s">
        <v>133</v>
      </c>
      <c r="C71" s="81"/>
      <c r="D71" s="79"/>
      <c r="E71" s="79"/>
      <c r="F71" s="75"/>
      <c r="G71" s="75"/>
      <c r="H71" s="75"/>
      <c r="I71" s="75"/>
    </row>
    <row r="72" spans="1:9" ht="27.95" customHeight="1" x14ac:dyDescent="0.25">
      <c r="A72" s="30">
        <f>A70+1</f>
        <v>51</v>
      </c>
      <c r="B72" s="36" t="s">
        <v>137</v>
      </c>
      <c r="C72" s="81">
        <f>261.98*1.04</f>
        <v>272.45920000000001</v>
      </c>
      <c r="D72" s="79">
        <v>15.2</v>
      </c>
      <c r="E72" s="79">
        <v>15.2</v>
      </c>
      <c r="F72" s="75">
        <f t="shared" ref="F72:F78" si="8">C72*E72</f>
        <v>4141.3798399999996</v>
      </c>
      <c r="G72" s="75">
        <v>100</v>
      </c>
      <c r="H72" s="75">
        <v>250</v>
      </c>
      <c r="I72" s="75">
        <f t="shared" ref="I72:I78" si="9">SUM(F72+G72+H72)</f>
        <v>4491.3798399999996</v>
      </c>
    </row>
    <row r="73" spans="1:9" ht="27.95" customHeight="1" x14ac:dyDescent="0.25">
      <c r="A73" s="30">
        <f t="shared" ref="A73:A76" si="10">A72+1</f>
        <v>52</v>
      </c>
      <c r="B73" s="36" t="s">
        <v>139</v>
      </c>
      <c r="C73" s="81">
        <f>251.87*1.04</f>
        <v>261.94479999999999</v>
      </c>
      <c r="D73" s="79">
        <v>15.2</v>
      </c>
      <c r="E73" s="79">
        <v>15.2</v>
      </c>
      <c r="F73" s="75">
        <f t="shared" si="8"/>
        <v>3981.5609599999998</v>
      </c>
      <c r="G73" s="75">
        <v>100</v>
      </c>
      <c r="H73" s="75">
        <v>250</v>
      </c>
      <c r="I73" s="75">
        <f t="shared" si="9"/>
        <v>4331.5609599999998</v>
      </c>
    </row>
    <row r="74" spans="1:9" ht="27.95" customHeight="1" x14ac:dyDescent="0.25">
      <c r="A74" s="30">
        <f t="shared" si="10"/>
        <v>53</v>
      </c>
      <c r="B74" s="43" t="s">
        <v>141</v>
      </c>
      <c r="C74" s="81">
        <f>269.11*1.04</f>
        <v>279.87440000000004</v>
      </c>
      <c r="D74" s="30">
        <v>15.2</v>
      </c>
      <c r="E74" s="79">
        <v>15.2</v>
      </c>
      <c r="F74" s="75">
        <f t="shared" si="8"/>
        <v>4254.0908800000007</v>
      </c>
      <c r="G74" s="75">
        <v>100</v>
      </c>
      <c r="H74" s="75">
        <v>250</v>
      </c>
      <c r="I74" s="75">
        <f t="shared" si="9"/>
        <v>4604.0908800000007</v>
      </c>
    </row>
    <row r="75" spans="1:9" ht="27.95" customHeight="1" x14ac:dyDescent="0.25">
      <c r="A75" s="30">
        <f t="shared" si="10"/>
        <v>54</v>
      </c>
      <c r="B75" s="36" t="s">
        <v>143</v>
      </c>
      <c r="C75" s="81">
        <f>251.87*1.04</f>
        <v>261.94479999999999</v>
      </c>
      <c r="D75" s="79">
        <v>15.2</v>
      </c>
      <c r="E75" s="79">
        <v>15.2</v>
      </c>
      <c r="F75" s="75">
        <f t="shared" si="8"/>
        <v>3981.5609599999998</v>
      </c>
      <c r="G75" s="75">
        <v>100</v>
      </c>
      <c r="H75" s="75">
        <v>250</v>
      </c>
      <c r="I75" s="75">
        <f t="shared" si="9"/>
        <v>4331.5609599999998</v>
      </c>
    </row>
    <row r="76" spans="1:9" ht="27.95" customHeight="1" x14ac:dyDescent="0.25">
      <c r="A76" s="30">
        <f t="shared" si="10"/>
        <v>55</v>
      </c>
      <c r="B76" s="36" t="s">
        <v>145</v>
      </c>
      <c r="C76" s="81">
        <f>251.87*1.04</f>
        <v>261.94479999999999</v>
      </c>
      <c r="D76" s="79">
        <v>15.2</v>
      </c>
      <c r="E76" s="79">
        <v>15.2</v>
      </c>
      <c r="F76" s="75">
        <f t="shared" si="8"/>
        <v>3981.5609599999998</v>
      </c>
      <c r="G76" s="75">
        <v>100</v>
      </c>
      <c r="H76" s="75">
        <v>250</v>
      </c>
      <c r="I76" s="75">
        <f t="shared" si="9"/>
        <v>4331.5609599999998</v>
      </c>
    </row>
    <row r="77" spans="1:9" ht="27.95" customHeight="1" x14ac:dyDescent="0.25">
      <c r="A77" s="3">
        <f>A76+1</f>
        <v>56</v>
      </c>
      <c r="B77" s="36" t="s">
        <v>170</v>
      </c>
      <c r="C77" s="81">
        <f>280</f>
        <v>280</v>
      </c>
      <c r="D77" s="79">
        <v>15.2</v>
      </c>
      <c r="E77" s="79">
        <v>15.2</v>
      </c>
      <c r="F77" s="75">
        <f t="shared" si="8"/>
        <v>4256</v>
      </c>
      <c r="G77" s="75">
        <v>100</v>
      </c>
      <c r="H77" s="75">
        <v>250</v>
      </c>
      <c r="I77" s="75">
        <f t="shared" si="9"/>
        <v>4606</v>
      </c>
    </row>
    <row r="78" spans="1:9" ht="27.95" customHeight="1" x14ac:dyDescent="0.25">
      <c r="A78" s="30">
        <f>A77+1</f>
        <v>57</v>
      </c>
      <c r="B78" s="36" t="s">
        <v>147</v>
      </c>
      <c r="C78" s="81">
        <f>366.8*1.04</f>
        <v>381.47200000000004</v>
      </c>
      <c r="D78" s="79">
        <v>15.2</v>
      </c>
      <c r="E78" s="79">
        <v>15.2</v>
      </c>
      <c r="F78" s="75">
        <f t="shared" si="8"/>
        <v>5798.3744000000006</v>
      </c>
      <c r="G78" s="75">
        <v>100</v>
      </c>
      <c r="H78" s="75">
        <v>250</v>
      </c>
      <c r="I78" s="75">
        <f t="shared" si="9"/>
        <v>6148.3744000000006</v>
      </c>
    </row>
    <row r="79" spans="1:9" ht="27.95" customHeight="1" x14ac:dyDescent="0.25">
      <c r="A79" s="30"/>
      <c r="B79" s="100" t="s">
        <v>148</v>
      </c>
      <c r="C79" s="81"/>
      <c r="D79" s="84"/>
      <c r="E79" s="79"/>
      <c r="F79" s="85"/>
      <c r="G79" s="85"/>
      <c r="H79" s="85"/>
      <c r="I79" s="75"/>
    </row>
    <row r="80" spans="1:9" ht="27.95" customHeight="1" x14ac:dyDescent="0.25">
      <c r="A80" s="30">
        <f>A78+1</f>
        <v>58</v>
      </c>
      <c r="B80" s="57" t="s">
        <v>152</v>
      </c>
      <c r="C80" s="81">
        <f>305.88*1.04</f>
        <v>318.11520000000002</v>
      </c>
      <c r="D80" s="67">
        <v>15.2</v>
      </c>
      <c r="E80" s="79">
        <v>15.2</v>
      </c>
      <c r="F80" s="75">
        <f>C80*E80</f>
        <v>4835.3510400000005</v>
      </c>
      <c r="G80" s="75">
        <v>100</v>
      </c>
      <c r="H80" s="75">
        <v>250</v>
      </c>
      <c r="I80" s="75">
        <f>SUM(F80+G80+H80)</f>
        <v>5185.3510400000005</v>
      </c>
    </row>
    <row r="81" spans="1:9" ht="27.95" customHeight="1" x14ac:dyDescent="0.25">
      <c r="A81" s="30">
        <f>A80+1</f>
        <v>59</v>
      </c>
      <c r="B81" s="57" t="s">
        <v>154</v>
      </c>
      <c r="C81" s="81">
        <f>336.47*1.04</f>
        <v>349.92880000000002</v>
      </c>
      <c r="D81" s="79">
        <v>15.2</v>
      </c>
      <c r="E81" s="79">
        <v>15.2</v>
      </c>
      <c r="F81" s="75">
        <v>0</v>
      </c>
      <c r="G81" s="75">
        <v>0</v>
      </c>
      <c r="H81" s="75">
        <v>0</v>
      </c>
      <c r="I81" s="75">
        <f>SUM(F81+G81+H81)</f>
        <v>0</v>
      </c>
    </row>
    <row r="82" spans="1:9" ht="27.95" customHeight="1" x14ac:dyDescent="0.25">
      <c r="A82" s="30">
        <f>A81+1</f>
        <v>60</v>
      </c>
      <c r="B82" s="57" t="s">
        <v>311</v>
      </c>
      <c r="C82" s="81">
        <v>349.93</v>
      </c>
      <c r="D82" s="79">
        <v>15.2</v>
      </c>
      <c r="E82" s="79">
        <v>15.2</v>
      </c>
      <c r="F82" s="75">
        <f>C82*E82</f>
        <v>5318.9359999999997</v>
      </c>
      <c r="G82" s="75">
        <v>100</v>
      </c>
      <c r="H82" s="75">
        <v>250</v>
      </c>
      <c r="I82" s="75">
        <f>SUM(F82+G82+H82)</f>
        <v>5668.9359999999997</v>
      </c>
    </row>
    <row r="83" spans="1:9" ht="27.95" customHeight="1" x14ac:dyDescent="0.25">
      <c r="A83" s="30"/>
      <c r="B83" s="100" t="s">
        <v>155</v>
      </c>
      <c r="C83" s="81"/>
      <c r="D83" s="67"/>
      <c r="E83" s="79"/>
      <c r="F83" s="75"/>
      <c r="G83" s="75"/>
      <c r="H83" s="75"/>
      <c r="I83" s="75"/>
    </row>
    <row r="84" spans="1:9" ht="27.95" customHeight="1" x14ac:dyDescent="0.25">
      <c r="A84" s="30">
        <f>A82+1</f>
        <v>61</v>
      </c>
      <c r="B84" s="43" t="s">
        <v>157</v>
      </c>
      <c r="C84" s="81">
        <f>388</f>
        <v>388</v>
      </c>
      <c r="D84" s="79">
        <v>15.2</v>
      </c>
      <c r="E84" s="79">
        <v>15.2</v>
      </c>
      <c r="F84" s="75">
        <f>C84*E84</f>
        <v>5897.5999999999995</v>
      </c>
      <c r="G84" s="75">
        <v>100</v>
      </c>
      <c r="H84" s="75">
        <v>250</v>
      </c>
      <c r="I84" s="75">
        <f>SUM(F84+G84+H84)</f>
        <v>6247.5999999999995</v>
      </c>
    </row>
    <row r="85" spans="1:9" ht="27.95" customHeight="1" x14ac:dyDescent="0.25">
      <c r="A85" s="30"/>
      <c r="B85" s="99" t="s">
        <v>158</v>
      </c>
      <c r="C85" s="81"/>
      <c r="D85" s="79"/>
      <c r="E85" s="79"/>
      <c r="F85" s="75"/>
      <c r="G85" s="75"/>
      <c r="H85" s="75"/>
      <c r="I85" s="75"/>
    </row>
    <row r="86" spans="1:9" ht="22.5" customHeight="1" x14ac:dyDescent="0.3">
      <c r="A86" s="3">
        <f>A84+1</f>
        <v>62</v>
      </c>
      <c r="B86" s="39" t="s">
        <v>160</v>
      </c>
      <c r="C86" s="81">
        <f>410</f>
        <v>410</v>
      </c>
      <c r="D86" s="79">
        <v>15.2</v>
      </c>
      <c r="E86" s="79">
        <v>15.2</v>
      </c>
      <c r="F86" s="75">
        <f t="shared" ref="F86:F91" si="11">C86*E86</f>
        <v>6232</v>
      </c>
      <c r="G86" s="75">
        <v>100</v>
      </c>
      <c r="H86" s="75">
        <v>250</v>
      </c>
      <c r="I86" s="75">
        <f t="shared" ref="I86:I91" si="12">SUM(F86+G86+H86)</f>
        <v>6582</v>
      </c>
    </row>
    <row r="87" spans="1:9" ht="27.95" customHeight="1" x14ac:dyDescent="0.25">
      <c r="A87" s="3">
        <f t="shared" ref="A87:A91" si="13">A86+1</f>
        <v>63</v>
      </c>
      <c r="B87" s="36" t="s">
        <v>164</v>
      </c>
      <c r="C87" s="81">
        <f>280</f>
        <v>280</v>
      </c>
      <c r="D87" s="79">
        <v>15.2</v>
      </c>
      <c r="E87" s="79">
        <v>15.2</v>
      </c>
      <c r="F87" s="75">
        <f t="shared" si="11"/>
        <v>4256</v>
      </c>
      <c r="G87" s="75">
        <v>100</v>
      </c>
      <c r="H87" s="75">
        <v>250</v>
      </c>
      <c r="I87" s="75">
        <f t="shared" si="12"/>
        <v>4606</v>
      </c>
    </row>
    <row r="88" spans="1:9" ht="27.95" customHeight="1" x14ac:dyDescent="0.25">
      <c r="A88" s="3">
        <f t="shared" si="13"/>
        <v>64</v>
      </c>
      <c r="B88" s="48" t="s">
        <v>166</v>
      </c>
      <c r="C88" s="81">
        <f>318.76*1.04</f>
        <v>331.5104</v>
      </c>
      <c r="D88" s="79">
        <v>15.2</v>
      </c>
      <c r="E88" s="79">
        <v>15.2</v>
      </c>
      <c r="F88" s="75">
        <f t="shared" si="11"/>
        <v>5038.9580799999994</v>
      </c>
      <c r="G88" s="66">
        <v>100</v>
      </c>
      <c r="H88" s="75">
        <v>250</v>
      </c>
      <c r="I88" s="75">
        <f t="shared" si="12"/>
        <v>5388.9580799999994</v>
      </c>
    </row>
    <row r="89" spans="1:9" ht="27.95" customHeight="1" x14ac:dyDescent="0.25">
      <c r="A89" s="3">
        <f t="shared" si="13"/>
        <v>65</v>
      </c>
      <c r="B89" s="48" t="s">
        <v>168</v>
      </c>
      <c r="C89" s="81">
        <f>316.18*1.04</f>
        <v>328.8272</v>
      </c>
      <c r="D89" s="79">
        <v>15.2</v>
      </c>
      <c r="E89" s="79">
        <v>15.2</v>
      </c>
      <c r="F89" s="75">
        <f t="shared" si="11"/>
        <v>4998.1734399999996</v>
      </c>
      <c r="G89" s="66">
        <v>100</v>
      </c>
      <c r="H89" s="75">
        <v>250</v>
      </c>
      <c r="I89" s="75">
        <f t="shared" si="12"/>
        <v>5348.1734399999996</v>
      </c>
    </row>
    <row r="90" spans="1:9" ht="27.95" customHeight="1" x14ac:dyDescent="0.25">
      <c r="A90" s="3">
        <f t="shared" si="13"/>
        <v>66</v>
      </c>
      <c r="B90" s="36" t="s">
        <v>135</v>
      </c>
      <c r="C90" s="81">
        <f>410</f>
        <v>410</v>
      </c>
      <c r="D90" s="79">
        <v>15.2</v>
      </c>
      <c r="E90" s="79">
        <v>15.2</v>
      </c>
      <c r="F90" s="75">
        <f t="shared" si="11"/>
        <v>6232</v>
      </c>
      <c r="G90" s="75">
        <v>100</v>
      </c>
      <c r="H90" s="75">
        <v>250</v>
      </c>
      <c r="I90" s="75">
        <f t="shared" si="12"/>
        <v>6582</v>
      </c>
    </row>
    <row r="91" spans="1:9" ht="27.95" customHeight="1" x14ac:dyDescent="0.25">
      <c r="A91" s="3">
        <f t="shared" si="13"/>
        <v>67</v>
      </c>
      <c r="B91" s="36" t="s">
        <v>312</v>
      </c>
      <c r="C91" s="81">
        <v>280</v>
      </c>
      <c r="D91" s="79">
        <v>15.2</v>
      </c>
      <c r="E91" s="79">
        <v>15.2</v>
      </c>
      <c r="F91" s="75">
        <f t="shared" si="11"/>
        <v>4256</v>
      </c>
      <c r="G91" s="75">
        <v>100</v>
      </c>
      <c r="H91" s="75">
        <v>250</v>
      </c>
      <c r="I91" s="75">
        <f t="shared" si="12"/>
        <v>4606</v>
      </c>
    </row>
    <row r="92" spans="1:9" ht="27.95" customHeight="1" x14ac:dyDescent="0.25">
      <c r="A92" s="30"/>
      <c r="B92" s="99" t="s">
        <v>171</v>
      </c>
      <c r="C92" s="81"/>
      <c r="D92" s="79"/>
      <c r="E92" s="79"/>
      <c r="F92" s="75"/>
      <c r="G92" s="75"/>
      <c r="H92" s="75"/>
      <c r="I92" s="75"/>
    </row>
    <row r="93" spans="1:9" ht="27.95" customHeight="1" x14ac:dyDescent="0.25">
      <c r="A93" s="30">
        <f>A91+1</f>
        <v>68</v>
      </c>
      <c r="B93" s="43" t="s">
        <v>37</v>
      </c>
      <c r="C93" s="81">
        <v>410</v>
      </c>
      <c r="D93" s="79">
        <v>15.2</v>
      </c>
      <c r="E93" s="79">
        <v>15.2</v>
      </c>
      <c r="F93" s="75">
        <f t="shared" ref="F93:F114" si="14">C93*E93</f>
        <v>6232</v>
      </c>
      <c r="G93" s="75">
        <v>100</v>
      </c>
      <c r="H93" s="75">
        <v>250</v>
      </c>
      <c r="I93" s="75">
        <f t="shared" ref="I93:I114" si="15">SUM(F93+G93+H93)</f>
        <v>6582</v>
      </c>
    </row>
    <row r="94" spans="1:9" ht="27.95" customHeight="1" x14ac:dyDescent="0.25">
      <c r="A94" s="30">
        <f>A93+1</f>
        <v>69</v>
      </c>
      <c r="B94" s="36" t="s">
        <v>175</v>
      </c>
      <c r="C94" s="81">
        <f>269.11*1.04</f>
        <v>279.87440000000004</v>
      </c>
      <c r="D94" s="79">
        <v>15.2</v>
      </c>
      <c r="E94" s="79">
        <v>15.2</v>
      </c>
      <c r="F94" s="75">
        <f t="shared" si="14"/>
        <v>4254.0908800000007</v>
      </c>
      <c r="G94" s="75">
        <v>100</v>
      </c>
      <c r="H94" s="75">
        <v>250</v>
      </c>
      <c r="I94" s="75">
        <f t="shared" si="15"/>
        <v>4604.0908800000007</v>
      </c>
    </row>
    <row r="95" spans="1:9" ht="27.95" customHeight="1" x14ac:dyDescent="0.25">
      <c r="A95" s="30">
        <f>A94+1</f>
        <v>70</v>
      </c>
      <c r="B95" s="36" t="s">
        <v>177</v>
      </c>
      <c r="C95" s="81">
        <f t="shared" ref="C95:C102" si="16">269.11*1.04</f>
        <v>279.87440000000004</v>
      </c>
      <c r="D95" s="79">
        <v>15.2</v>
      </c>
      <c r="E95" s="79">
        <v>15.2</v>
      </c>
      <c r="F95" s="75">
        <f t="shared" si="14"/>
        <v>4254.0908800000007</v>
      </c>
      <c r="G95" s="75">
        <v>100</v>
      </c>
      <c r="H95" s="75">
        <v>250</v>
      </c>
      <c r="I95" s="75">
        <f t="shared" si="15"/>
        <v>4604.0908800000007</v>
      </c>
    </row>
    <row r="96" spans="1:9" ht="27.95" customHeight="1" x14ac:dyDescent="0.25">
      <c r="A96" s="30">
        <f t="shared" ref="A96:A150" si="17">A95+1</f>
        <v>71</v>
      </c>
      <c r="B96" s="36" t="s">
        <v>179</v>
      </c>
      <c r="C96" s="81">
        <f t="shared" si="16"/>
        <v>279.87440000000004</v>
      </c>
      <c r="D96" s="79">
        <v>15.2</v>
      </c>
      <c r="E96" s="79">
        <v>15.2</v>
      </c>
      <c r="F96" s="75">
        <f t="shared" si="14"/>
        <v>4254.0908800000007</v>
      </c>
      <c r="G96" s="75">
        <v>100</v>
      </c>
      <c r="H96" s="75">
        <v>250</v>
      </c>
      <c r="I96" s="75">
        <f t="shared" si="15"/>
        <v>4604.0908800000007</v>
      </c>
    </row>
    <row r="97" spans="1:9" ht="27.95" customHeight="1" x14ac:dyDescent="0.25">
      <c r="A97" s="30">
        <f t="shared" si="17"/>
        <v>72</v>
      </c>
      <c r="B97" s="36" t="s">
        <v>181</v>
      </c>
      <c r="C97" s="81">
        <f t="shared" si="16"/>
        <v>279.87440000000004</v>
      </c>
      <c r="D97" s="79">
        <v>15.2</v>
      </c>
      <c r="E97" s="79">
        <v>15.2</v>
      </c>
      <c r="F97" s="75">
        <f t="shared" si="14"/>
        <v>4254.0908800000007</v>
      </c>
      <c r="G97" s="75">
        <v>100</v>
      </c>
      <c r="H97" s="75">
        <v>250</v>
      </c>
      <c r="I97" s="75">
        <f t="shared" si="15"/>
        <v>4604.0908800000007</v>
      </c>
    </row>
    <row r="98" spans="1:9" ht="27.95" customHeight="1" x14ac:dyDescent="0.25">
      <c r="A98" s="30">
        <f t="shared" si="17"/>
        <v>73</v>
      </c>
      <c r="B98" s="36" t="s">
        <v>183</v>
      </c>
      <c r="C98" s="81">
        <f t="shared" si="16"/>
        <v>279.87440000000004</v>
      </c>
      <c r="D98" s="79">
        <v>15.2</v>
      </c>
      <c r="E98" s="79">
        <v>15.2</v>
      </c>
      <c r="F98" s="75">
        <f t="shared" si="14"/>
        <v>4254.0908800000007</v>
      </c>
      <c r="G98" s="75">
        <v>100</v>
      </c>
      <c r="H98" s="75">
        <v>250</v>
      </c>
      <c r="I98" s="75">
        <f t="shared" si="15"/>
        <v>4604.0908800000007</v>
      </c>
    </row>
    <row r="99" spans="1:9" ht="27.95" customHeight="1" x14ac:dyDescent="0.25">
      <c r="A99" s="30">
        <f t="shared" si="17"/>
        <v>74</v>
      </c>
      <c r="B99" s="36" t="s">
        <v>185</v>
      </c>
      <c r="C99" s="81">
        <f t="shared" si="16"/>
        <v>279.87440000000004</v>
      </c>
      <c r="D99" s="79">
        <v>15.2</v>
      </c>
      <c r="E99" s="79">
        <v>15.2</v>
      </c>
      <c r="F99" s="75">
        <f t="shared" si="14"/>
        <v>4254.0908800000007</v>
      </c>
      <c r="G99" s="75">
        <v>100</v>
      </c>
      <c r="H99" s="75">
        <v>250</v>
      </c>
      <c r="I99" s="75">
        <f t="shared" si="15"/>
        <v>4604.0908800000007</v>
      </c>
    </row>
    <row r="100" spans="1:9" ht="27.95" customHeight="1" x14ac:dyDescent="0.25">
      <c r="A100" s="30">
        <f t="shared" si="17"/>
        <v>75</v>
      </c>
      <c r="B100" s="36" t="s">
        <v>187</v>
      </c>
      <c r="C100" s="81">
        <f t="shared" si="16"/>
        <v>279.87440000000004</v>
      </c>
      <c r="D100" s="79">
        <v>15.2</v>
      </c>
      <c r="E100" s="79">
        <v>15.2</v>
      </c>
      <c r="F100" s="75">
        <f t="shared" si="14"/>
        <v>4254.0908800000007</v>
      </c>
      <c r="G100" s="75">
        <v>100</v>
      </c>
      <c r="H100" s="75">
        <v>250</v>
      </c>
      <c r="I100" s="75">
        <f t="shared" si="15"/>
        <v>4604.0908800000007</v>
      </c>
    </row>
    <row r="101" spans="1:9" ht="27.95" customHeight="1" x14ac:dyDescent="0.25">
      <c r="A101" s="30">
        <f t="shared" si="17"/>
        <v>76</v>
      </c>
      <c r="B101" s="36" t="s">
        <v>189</v>
      </c>
      <c r="C101" s="81">
        <f t="shared" si="16"/>
        <v>279.87440000000004</v>
      </c>
      <c r="D101" s="79">
        <v>15.2</v>
      </c>
      <c r="E101" s="79">
        <v>15.2</v>
      </c>
      <c r="F101" s="75">
        <f t="shared" si="14"/>
        <v>4254.0908800000007</v>
      </c>
      <c r="G101" s="75">
        <v>100</v>
      </c>
      <c r="H101" s="75">
        <v>250</v>
      </c>
      <c r="I101" s="75">
        <f t="shared" si="15"/>
        <v>4604.0908800000007</v>
      </c>
    </row>
    <row r="102" spans="1:9" ht="27.95" customHeight="1" x14ac:dyDescent="0.25">
      <c r="A102" s="30">
        <f t="shared" si="17"/>
        <v>77</v>
      </c>
      <c r="B102" s="36" t="s">
        <v>191</v>
      </c>
      <c r="C102" s="81">
        <f t="shared" si="16"/>
        <v>279.87440000000004</v>
      </c>
      <c r="D102" s="79">
        <v>15.2</v>
      </c>
      <c r="E102" s="79">
        <v>15.2</v>
      </c>
      <c r="F102" s="75">
        <f t="shared" si="14"/>
        <v>4254.0908800000007</v>
      </c>
      <c r="G102" s="75">
        <v>100</v>
      </c>
      <c r="H102" s="75">
        <v>250</v>
      </c>
      <c r="I102" s="75">
        <f t="shared" si="15"/>
        <v>4604.0908800000007</v>
      </c>
    </row>
    <row r="103" spans="1:9" ht="27.95" customHeight="1" x14ac:dyDescent="0.25">
      <c r="A103" s="30">
        <f t="shared" si="17"/>
        <v>78</v>
      </c>
      <c r="B103" s="36" t="s">
        <v>193</v>
      </c>
      <c r="C103" s="81">
        <f>253</f>
        <v>253</v>
      </c>
      <c r="D103" s="79">
        <v>15.2</v>
      </c>
      <c r="E103" s="79">
        <v>15.2</v>
      </c>
      <c r="F103" s="75">
        <f t="shared" si="14"/>
        <v>3845.6</v>
      </c>
      <c r="G103" s="75">
        <v>100</v>
      </c>
      <c r="H103" s="75">
        <v>250</v>
      </c>
      <c r="I103" s="75">
        <f t="shared" si="15"/>
        <v>4195.6000000000004</v>
      </c>
    </row>
    <row r="104" spans="1:9" ht="27.95" customHeight="1" x14ac:dyDescent="0.25">
      <c r="A104" s="30">
        <f t="shared" si="17"/>
        <v>79</v>
      </c>
      <c r="B104" s="36" t="s">
        <v>195</v>
      </c>
      <c r="C104" s="81">
        <f>137.01*1.04</f>
        <v>142.49039999999999</v>
      </c>
      <c r="D104" s="79">
        <v>15.2</v>
      </c>
      <c r="E104" s="79">
        <v>15.2</v>
      </c>
      <c r="F104" s="75">
        <f t="shared" si="14"/>
        <v>2165.8540799999996</v>
      </c>
      <c r="G104" s="75">
        <v>100</v>
      </c>
      <c r="H104" s="75">
        <v>250</v>
      </c>
      <c r="I104" s="75">
        <f t="shared" si="15"/>
        <v>2515.8540799999996</v>
      </c>
    </row>
    <row r="105" spans="1:9" ht="27.95" customHeight="1" x14ac:dyDescent="0.25">
      <c r="A105" s="30">
        <f t="shared" si="17"/>
        <v>80</v>
      </c>
      <c r="B105" s="36" t="s">
        <v>197</v>
      </c>
      <c r="C105" s="81">
        <v>253</v>
      </c>
      <c r="D105" s="79">
        <v>15.2</v>
      </c>
      <c r="E105" s="79">
        <v>15.2</v>
      </c>
      <c r="F105" s="75">
        <f t="shared" si="14"/>
        <v>3845.6</v>
      </c>
      <c r="G105" s="75">
        <v>100</v>
      </c>
      <c r="H105" s="75">
        <v>250</v>
      </c>
      <c r="I105" s="75">
        <f t="shared" si="15"/>
        <v>4195.6000000000004</v>
      </c>
    </row>
    <row r="106" spans="1:9" ht="27.95" customHeight="1" x14ac:dyDescent="0.25">
      <c r="A106" s="30">
        <f t="shared" si="17"/>
        <v>81</v>
      </c>
      <c r="B106" s="36" t="s">
        <v>199</v>
      </c>
      <c r="C106" s="81">
        <v>253</v>
      </c>
      <c r="D106" s="79">
        <v>15.2</v>
      </c>
      <c r="E106" s="79">
        <v>15.2</v>
      </c>
      <c r="F106" s="75">
        <f t="shared" si="14"/>
        <v>3845.6</v>
      </c>
      <c r="G106" s="75">
        <v>100</v>
      </c>
      <c r="H106" s="75">
        <v>250</v>
      </c>
      <c r="I106" s="75">
        <f t="shared" si="15"/>
        <v>4195.6000000000004</v>
      </c>
    </row>
    <row r="107" spans="1:9" ht="27.95" customHeight="1" x14ac:dyDescent="0.25">
      <c r="A107" s="30">
        <f t="shared" si="17"/>
        <v>82</v>
      </c>
      <c r="B107" s="36" t="s">
        <v>201</v>
      </c>
      <c r="C107" s="81">
        <v>253</v>
      </c>
      <c r="D107" s="79">
        <v>15.2</v>
      </c>
      <c r="E107" s="79">
        <v>15.2</v>
      </c>
      <c r="F107" s="75">
        <f t="shared" si="14"/>
        <v>3845.6</v>
      </c>
      <c r="G107" s="75">
        <v>100</v>
      </c>
      <c r="H107" s="75">
        <v>250</v>
      </c>
      <c r="I107" s="75">
        <f t="shared" si="15"/>
        <v>4195.6000000000004</v>
      </c>
    </row>
    <row r="108" spans="1:9" ht="27.95" customHeight="1" x14ac:dyDescent="0.25">
      <c r="A108" s="30">
        <f t="shared" si="17"/>
        <v>83</v>
      </c>
      <c r="B108" s="36" t="s">
        <v>203</v>
      </c>
      <c r="C108" s="81">
        <f>243.27*1.04</f>
        <v>253.00080000000003</v>
      </c>
      <c r="D108" s="79">
        <v>15.2</v>
      </c>
      <c r="E108" s="79">
        <v>15.2</v>
      </c>
      <c r="F108" s="75">
        <f t="shared" si="14"/>
        <v>3845.6121600000001</v>
      </c>
      <c r="G108" s="75">
        <v>100</v>
      </c>
      <c r="H108" s="75">
        <v>250</v>
      </c>
      <c r="I108" s="75">
        <f t="shared" si="15"/>
        <v>4195.6121600000006</v>
      </c>
    </row>
    <row r="109" spans="1:9" ht="27.95" customHeight="1" x14ac:dyDescent="0.25">
      <c r="A109" s="30">
        <f t="shared" si="17"/>
        <v>84</v>
      </c>
      <c r="B109" s="36" t="s">
        <v>205</v>
      </c>
      <c r="C109" s="81">
        <v>253</v>
      </c>
      <c r="D109" s="79">
        <v>15.2</v>
      </c>
      <c r="E109" s="79">
        <v>15.2</v>
      </c>
      <c r="F109" s="75">
        <f t="shared" si="14"/>
        <v>3845.6</v>
      </c>
      <c r="G109" s="75">
        <v>100</v>
      </c>
      <c r="H109" s="75">
        <v>250</v>
      </c>
      <c r="I109" s="75">
        <f t="shared" si="15"/>
        <v>4195.6000000000004</v>
      </c>
    </row>
    <row r="110" spans="1:9" ht="27.95" customHeight="1" x14ac:dyDescent="0.25">
      <c r="A110" s="30">
        <f t="shared" si="17"/>
        <v>85</v>
      </c>
      <c r="B110" s="36" t="s">
        <v>207</v>
      </c>
      <c r="C110" s="81">
        <v>253</v>
      </c>
      <c r="D110" s="79">
        <v>15.2</v>
      </c>
      <c r="E110" s="79">
        <v>15.2</v>
      </c>
      <c r="F110" s="75">
        <f t="shared" si="14"/>
        <v>3845.6</v>
      </c>
      <c r="G110" s="75">
        <v>100</v>
      </c>
      <c r="H110" s="75">
        <v>250</v>
      </c>
      <c r="I110" s="75">
        <f t="shared" si="15"/>
        <v>4195.6000000000004</v>
      </c>
    </row>
    <row r="111" spans="1:9" ht="27.95" customHeight="1" x14ac:dyDescent="0.25">
      <c r="A111" s="30">
        <f t="shared" si="17"/>
        <v>86</v>
      </c>
      <c r="B111" s="43" t="s">
        <v>209</v>
      </c>
      <c r="C111" s="81">
        <f>338.66*1.04</f>
        <v>352.20640000000003</v>
      </c>
      <c r="D111" s="79">
        <v>15.2</v>
      </c>
      <c r="E111" s="79">
        <v>15.2</v>
      </c>
      <c r="F111" s="75">
        <f t="shared" si="14"/>
        <v>5353.5372800000005</v>
      </c>
      <c r="G111" s="75">
        <v>100</v>
      </c>
      <c r="H111" s="75">
        <v>250</v>
      </c>
      <c r="I111" s="75">
        <f t="shared" si="15"/>
        <v>5703.5372800000005</v>
      </c>
    </row>
    <row r="112" spans="1:9" ht="27.95" customHeight="1" x14ac:dyDescent="0.25">
      <c r="A112" s="30">
        <f t="shared" si="17"/>
        <v>87</v>
      </c>
      <c r="B112" s="36" t="s">
        <v>211</v>
      </c>
      <c r="C112" s="81">
        <f>244.79*1.04</f>
        <v>254.58160000000001</v>
      </c>
      <c r="D112" s="79">
        <v>15.2</v>
      </c>
      <c r="E112" s="79">
        <v>15.2</v>
      </c>
      <c r="F112" s="75">
        <f t="shared" si="14"/>
        <v>3869.64032</v>
      </c>
      <c r="G112" s="75">
        <v>100</v>
      </c>
      <c r="H112" s="75">
        <v>250</v>
      </c>
      <c r="I112" s="75">
        <f t="shared" si="15"/>
        <v>4219.6403200000004</v>
      </c>
    </row>
    <row r="113" spans="1:9" ht="27.95" customHeight="1" x14ac:dyDescent="0.25">
      <c r="A113" s="30">
        <f>A112+1</f>
        <v>88</v>
      </c>
      <c r="B113" s="36" t="s">
        <v>213</v>
      </c>
      <c r="C113" s="81">
        <f>244.79*1.04</f>
        <v>254.58160000000001</v>
      </c>
      <c r="D113" s="79">
        <v>15.2</v>
      </c>
      <c r="E113" s="79">
        <v>15.2</v>
      </c>
      <c r="F113" s="75">
        <f t="shared" si="14"/>
        <v>3869.64032</v>
      </c>
      <c r="G113" s="75">
        <v>100</v>
      </c>
      <c r="H113" s="75">
        <v>250</v>
      </c>
      <c r="I113" s="75">
        <f t="shared" si="15"/>
        <v>4219.6403200000004</v>
      </c>
    </row>
    <row r="114" spans="1:9" ht="27.95" customHeight="1" x14ac:dyDescent="0.25">
      <c r="A114" s="30">
        <f>A113+1</f>
        <v>89</v>
      </c>
      <c r="B114" s="43" t="s">
        <v>215</v>
      </c>
      <c r="C114" s="81">
        <f>244.79*1.04</f>
        <v>254.58160000000001</v>
      </c>
      <c r="D114" s="79">
        <v>15.2</v>
      </c>
      <c r="E114" s="79">
        <v>15.2</v>
      </c>
      <c r="F114" s="75">
        <f t="shared" si="14"/>
        <v>3869.64032</v>
      </c>
      <c r="G114" s="75">
        <v>100</v>
      </c>
      <c r="H114" s="75">
        <v>250</v>
      </c>
      <c r="I114" s="75">
        <f t="shared" si="15"/>
        <v>4219.6403200000004</v>
      </c>
    </row>
    <row r="115" spans="1:9" ht="27.95" customHeight="1" x14ac:dyDescent="0.25">
      <c r="A115" s="30"/>
      <c r="B115" s="99" t="s">
        <v>216</v>
      </c>
      <c r="C115" s="81"/>
      <c r="D115" s="79"/>
      <c r="E115" s="79"/>
      <c r="F115" s="75"/>
      <c r="G115" s="75"/>
      <c r="H115" s="75"/>
      <c r="I115" s="75"/>
    </row>
    <row r="116" spans="1:9" ht="21.75" customHeight="1" x14ac:dyDescent="0.3">
      <c r="A116" s="3">
        <f>A114+1</f>
        <v>90</v>
      </c>
      <c r="B116" s="82" t="s">
        <v>218</v>
      </c>
      <c r="C116" s="81">
        <v>410</v>
      </c>
      <c r="D116" s="79">
        <v>15.2</v>
      </c>
      <c r="E116" s="79">
        <v>15.2</v>
      </c>
      <c r="F116" s="75">
        <f t="shared" ref="F116:F138" si="18">C116*E116</f>
        <v>6232</v>
      </c>
      <c r="G116" s="75">
        <v>100</v>
      </c>
      <c r="H116" s="75">
        <v>250</v>
      </c>
      <c r="I116" s="75">
        <f t="shared" ref="I116:I138" si="19">SUM(F116+G116+H116)</f>
        <v>6582</v>
      </c>
    </row>
    <row r="117" spans="1:9" ht="27.95" customHeight="1" x14ac:dyDescent="0.25">
      <c r="A117" s="30">
        <f>A116+1</f>
        <v>91</v>
      </c>
      <c r="B117" s="36" t="s">
        <v>220</v>
      </c>
      <c r="C117" s="81">
        <f>400.07*1.04</f>
        <v>416.07280000000003</v>
      </c>
      <c r="D117" s="79">
        <v>15.2</v>
      </c>
      <c r="E117" s="79">
        <v>15.2</v>
      </c>
      <c r="F117" s="75">
        <f t="shared" si="18"/>
        <v>6324.30656</v>
      </c>
      <c r="G117" s="75">
        <v>100</v>
      </c>
      <c r="H117" s="75">
        <v>250</v>
      </c>
      <c r="I117" s="75">
        <f t="shared" si="19"/>
        <v>6674.30656</v>
      </c>
    </row>
    <row r="118" spans="1:9" ht="27.95" customHeight="1" x14ac:dyDescent="0.25">
      <c r="A118" s="30">
        <f t="shared" si="17"/>
        <v>92</v>
      </c>
      <c r="B118" s="36" t="s">
        <v>222</v>
      </c>
      <c r="C118" s="81">
        <v>300</v>
      </c>
      <c r="D118" s="79">
        <v>15.2</v>
      </c>
      <c r="E118" s="79">
        <v>15.2</v>
      </c>
      <c r="F118" s="75">
        <f t="shared" si="18"/>
        <v>4560</v>
      </c>
      <c r="G118" s="75">
        <v>100</v>
      </c>
      <c r="H118" s="75">
        <v>250</v>
      </c>
      <c r="I118" s="75">
        <f t="shared" si="19"/>
        <v>4910</v>
      </c>
    </row>
    <row r="119" spans="1:9" ht="27.95" customHeight="1" x14ac:dyDescent="0.25">
      <c r="A119" s="30">
        <f t="shared" si="17"/>
        <v>93</v>
      </c>
      <c r="B119" s="36" t="s">
        <v>224</v>
      </c>
      <c r="C119" s="81">
        <f>317.58*1.04</f>
        <v>330.28320000000002</v>
      </c>
      <c r="D119" s="79">
        <v>15.2</v>
      </c>
      <c r="E119" s="79">
        <v>15.2</v>
      </c>
      <c r="F119" s="75">
        <f t="shared" si="18"/>
        <v>5020.3046400000003</v>
      </c>
      <c r="G119" s="75">
        <v>100</v>
      </c>
      <c r="H119" s="75">
        <v>250</v>
      </c>
      <c r="I119" s="75">
        <f t="shared" si="19"/>
        <v>5370.3046400000003</v>
      </c>
    </row>
    <row r="120" spans="1:9" ht="27.95" customHeight="1" x14ac:dyDescent="0.25">
      <c r="A120" s="30">
        <f t="shared" si="17"/>
        <v>94</v>
      </c>
      <c r="B120" s="36" t="s">
        <v>226</v>
      </c>
      <c r="C120" s="81">
        <v>300</v>
      </c>
      <c r="D120" s="79">
        <v>15.2</v>
      </c>
      <c r="E120" s="79">
        <v>15.2</v>
      </c>
      <c r="F120" s="75">
        <f t="shared" si="18"/>
        <v>4560</v>
      </c>
      <c r="G120" s="75">
        <v>100</v>
      </c>
      <c r="H120" s="75">
        <v>250</v>
      </c>
      <c r="I120" s="75">
        <f t="shared" si="19"/>
        <v>4910</v>
      </c>
    </row>
    <row r="121" spans="1:9" ht="27.95" customHeight="1" x14ac:dyDescent="0.25">
      <c r="A121" s="30">
        <f t="shared" si="17"/>
        <v>95</v>
      </c>
      <c r="B121" s="36" t="s">
        <v>228</v>
      </c>
      <c r="C121" s="81">
        <v>300</v>
      </c>
      <c r="D121" s="79">
        <v>15.2</v>
      </c>
      <c r="E121" s="79">
        <v>15.2</v>
      </c>
      <c r="F121" s="75">
        <f t="shared" si="18"/>
        <v>4560</v>
      </c>
      <c r="G121" s="75">
        <v>100</v>
      </c>
      <c r="H121" s="75">
        <v>250</v>
      </c>
      <c r="I121" s="75">
        <f t="shared" si="19"/>
        <v>4910</v>
      </c>
    </row>
    <row r="122" spans="1:9" ht="27.95" customHeight="1" x14ac:dyDescent="0.25">
      <c r="A122" s="30">
        <f t="shared" si="17"/>
        <v>96</v>
      </c>
      <c r="B122" s="36" t="s">
        <v>230</v>
      </c>
      <c r="C122" s="81">
        <v>300</v>
      </c>
      <c r="D122" s="79">
        <v>15.2</v>
      </c>
      <c r="E122" s="79">
        <v>15.2</v>
      </c>
      <c r="F122" s="75">
        <f t="shared" si="18"/>
        <v>4560</v>
      </c>
      <c r="G122" s="75">
        <v>100</v>
      </c>
      <c r="H122" s="75">
        <v>250</v>
      </c>
      <c r="I122" s="75">
        <f t="shared" si="19"/>
        <v>4910</v>
      </c>
    </row>
    <row r="123" spans="1:9" ht="27.95" customHeight="1" x14ac:dyDescent="0.25">
      <c r="A123" s="30">
        <f t="shared" si="17"/>
        <v>97</v>
      </c>
      <c r="B123" s="36" t="s">
        <v>232</v>
      </c>
      <c r="C123" s="81">
        <v>300</v>
      </c>
      <c r="D123" s="79">
        <v>15.2</v>
      </c>
      <c r="E123" s="79">
        <v>15.2</v>
      </c>
      <c r="F123" s="75">
        <f t="shared" si="18"/>
        <v>4560</v>
      </c>
      <c r="G123" s="75">
        <v>100</v>
      </c>
      <c r="H123" s="75">
        <v>250</v>
      </c>
      <c r="I123" s="75">
        <f t="shared" si="19"/>
        <v>4910</v>
      </c>
    </row>
    <row r="124" spans="1:9" ht="27.95" customHeight="1" x14ac:dyDescent="0.25">
      <c r="A124" s="30">
        <f t="shared" si="17"/>
        <v>98</v>
      </c>
      <c r="B124" s="36" t="s">
        <v>234</v>
      </c>
      <c r="C124" s="81">
        <v>300</v>
      </c>
      <c r="D124" s="30">
        <v>15.2</v>
      </c>
      <c r="E124" s="79">
        <v>15.2</v>
      </c>
      <c r="F124" s="75">
        <f t="shared" si="18"/>
        <v>4560</v>
      </c>
      <c r="G124" s="75">
        <v>100</v>
      </c>
      <c r="H124" s="75">
        <v>250</v>
      </c>
      <c r="I124" s="75">
        <f t="shared" si="19"/>
        <v>4910</v>
      </c>
    </row>
    <row r="125" spans="1:9" ht="27.95" customHeight="1" x14ac:dyDescent="0.25">
      <c r="A125" s="30">
        <f t="shared" si="17"/>
        <v>99</v>
      </c>
      <c r="B125" s="36" t="s">
        <v>236</v>
      </c>
      <c r="C125" s="81">
        <v>300</v>
      </c>
      <c r="D125" s="79">
        <v>15.2</v>
      </c>
      <c r="E125" s="79">
        <v>15.2</v>
      </c>
      <c r="F125" s="75">
        <f t="shared" si="18"/>
        <v>4560</v>
      </c>
      <c r="G125" s="75">
        <v>100</v>
      </c>
      <c r="H125" s="75">
        <v>250</v>
      </c>
      <c r="I125" s="75">
        <f t="shared" si="19"/>
        <v>4910</v>
      </c>
    </row>
    <row r="126" spans="1:9" ht="27.95" customHeight="1" x14ac:dyDescent="0.25">
      <c r="A126" s="30">
        <f t="shared" si="17"/>
        <v>100</v>
      </c>
      <c r="B126" s="36" t="s">
        <v>238</v>
      </c>
      <c r="C126" s="81">
        <v>280</v>
      </c>
      <c r="D126" s="79">
        <v>15.2</v>
      </c>
      <c r="E126" s="79">
        <v>15.2</v>
      </c>
      <c r="F126" s="75">
        <f t="shared" si="18"/>
        <v>4256</v>
      </c>
      <c r="G126" s="75">
        <v>100</v>
      </c>
      <c r="H126" s="75">
        <v>250</v>
      </c>
      <c r="I126" s="75">
        <f t="shared" si="19"/>
        <v>4606</v>
      </c>
    </row>
    <row r="127" spans="1:9" ht="27.95" customHeight="1" x14ac:dyDescent="0.25">
      <c r="A127" s="30">
        <f t="shared" si="17"/>
        <v>101</v>
      </c>
      <c r="B127" s="36" t="s">
        <v>240</v>
      </c>
      <c r="C127" s="81">
        <v>280</v>
      </c>
      <c r="D127" s="79">
        <v>15.2</v>
      </c>
      <c r="E127" s="79">
        <v>15.2</v>
      </c>
      <c r="F127" s="75">
        <f t="shared" si="18"/>
        <v>4256</v>
      </c>
      <c r="G127" s="75">
        <v>100</v>
      </c>
      <c r="H127" s="75">
        <v>250</v>
      </c>
      <c r="I127" s="75">
        <f t="shared" si="19"/>
        <v>4606</v>
      </c>
    </row>
    <row r="128" spans="1:9" ht="27.95" customHeight="1" x14ac:dyDescent="0.25">
      <c r="A128" s="30">
        <f t="shared" si="17"/>
        <v>102</v>
      </c>
      <c r="B128" s="36" t="s">
        <v>242</v>
      </c>
      <c r="C128" s="81">
        <f>280</f>
        <v>280</v>
      </c>
      <c r="D128" s="79">
        <v>15.2</v>
      </c>
      <c r="E128" s="79">
        <v>15.2</v>
      </c>
      <c r="F128" s="75">
        <f t="shared" si="18"/>
        <v>4256</v>
      </c>
      <c r="G128" s="75">
        <v>100</v>
      </c>
      <c r="H128" s="75">
        <v>250</v>
      </c>
      <c r="I128" s="75">
        <f t="shared" si="19"/>
        <v>4606</v>
      </c>
    </row>
    <row r="129" spans="1:9" ht="27.95" customHeight="1" x14ac:dyDescent="0.25">
      <c r="A129" s="30">
        <f t="shared" si="17"/>
        <v>103</v>
      </c>
      <c r="B129" s="36" t="s">
        <v>244</v>
      </c>
      <c r="C129" s="81">
        <v>280</v>
      </c>
      <c r="D129" s="79">
        <v>15.2</v>
      </c>
      <c r="E129" s="79">
        <v>15.2</v>
      </c>
      <c r="F129" s="75">
        <f t="shared" si="18"/>
        <v>4256</v>
      </c>
      <c r="G129" s="75">
        <v>100</v>
      </c>
      <c r="H129" s="75">
        <v>250</v>
      </c>
      <c r="I129" s="75">
        <f t="shared" si="19"/>
        <v>4606</v>
      </c>
    </row>
    <row r="130" spans="1:9" ht="27.95" customHeight="1" x14ac:dyDescent="0.25">
      <c r="A130" s="30">
        <f t="shared" si="17"/>
        <v>104</v>
      </c>
      <c r="B130" s="36" t="s">
        <v>246</v>
      </c>
      <c r="C130" s="81">
        <f>280</f>
        <v>280</v>
      </c>
      <c r="D130" s="79">
        <v>15.2</v>
      </c>
      <c r="E130" s="79">
        <v>15.2</v>
      </c>
      <c r="F130" s="75">
        <f t="shared" si="18"/>
        <v>4256</v>
      </c>
      <c r="G130" s="75">
        <v>100</v>
      </c>
      <c r="H130" s="75">
        <v>250</v>
      </c>
      <c r="I130" s="75">
        <f t="shared" si="19"/>
        <v>4606</v>
      </c>
    </row>
    <row r="131" spans="1:9" ht="27.95" customHeight="1" x14ac:dyDescent="0.25">
      <c r="A131" s="30">
        <f t="shared" si="17"/>
        <v>105</v>
      </c>
      <c r="B131" s="36" t="s">
        <v>248</v>
      </c>
      <c r="C131" s="81">
        <v>280</v>
      </c>
      <c r="D131" s="30">
        <v>15.2</v>
      </c>
      <c r="E131" s="79">
        <v>15.2</v>
      </c>
      <c r="F131" s="75">
        <f t="shared" si="18"/>
        <v>4256</v>
      </c>
      <c r="G131" s="75">
        <v>100</v>
      </c>
      <c r="H131" s="75">
        <v>250</v>
      </c>
      <c r="I131" s="75">
        <f t="shared" si="19"/>
        <v>4606</v>
      </c>
    </row>
    <row r="132" spans="1:9" ht="27.95" customHeight="1" x14ac:dyDescent="0.25">
      <c r="A132" s="30">
        <f t="shared" si="17"/>
        <v>106</v>
      </c>
      <c r="B132" s="36" t="s">
        <v>250</v>
      </c>
      <c r="C132" s="81">
        <f>245.93*1.04</f>
        <v>255.7672</v>
      </c>
      <c r="D132" s="79">
        <v>15.2</v>
      </c>
      <c r="E132" s="79">
        <v>15.2</v>
      </c>
      <c r="F132" s="75">
        <f t="shared" si="18"/>
        <v>3887.6614399999999</v>
      </c>
      <c r="G132" s="75">
        <v>100</v>
      </c>
      <c r="H132" s="75">
        <v>250</v>
      </c>
      <c r="I132" s="75">
        <f t="shared" si="19"/>
        <v>4237.6614399999999</v>
      </c>
    </row>
    <row r="133" spans="1:9" ht="27.95" customHeight="1" x14ac:dyDescent="0.25">
      <c r="A133" s="30">
        <f t="shared" si="17"/>
        <v>107</v>
      </c>
      <c r="B133" s="36" t="s">
        <v>252</v>
      </c>
      <c r="C133" s="81">
        <v>280</v>
      </c>
      <c r="D133" s="79">
        <v>15.2</v>
      </c>
      <c r="E133" s="79">
        <v>15.2</v>
      </c>
      <c r="F133" s="75">
        <f t="shared" si="18"/>
        <v>4256</v>
      </c>
      <c r="G133" s="75">
        <v>100</v>
      </c>
      <c r="H133" s="75">
        <v>250</v>
      </c>
      <c r="I133" s="75">
        <f t="shared" si="19"/>
        <v>4606</v>
      </c>
    </row>
    <row r="134" spans="1:9" ht="27.95" customHeight="1" x14ac:dyDescent="0.25">
      <c r="A134" s="30">
        <f t="shared" si="17"/>
        <v>108</v>
      </c>
      <c r="B134" s="36" t="s">
        <v>254</v>
      </c>
      <c r="C134" s="81">
        <v>280</v>
      </c>
      <c r="D134" s="79">
        <v>15.2</v>
      </c>
      <c r="E134" s="79">
        <v>15.2</v>
      </c>
      <c r="F134" s="75">
        <f t="shared" si="18"/>
        <v>4256</v>
      </c>
      <c r="G134" s="75">
        <v>100</v>
      </c>
      <c r="H134" s="75">
        <v>250</v>
      </c>
      <c r="I134" s="75">
        <f t="shared" si="19"/>
        <v>4606</v>
      </c>
    </row>
    <row r="135" spans="1:9" ht="27.95" customHeight="1" x14ac:dyDescent="0.25">
      <c r="A135" s="30">
        <f t="shared" si="17"/>
        <v>109</v>
      </c>
      <c r="B135" s="43" t="s">
        <v>256</v>
      </c>
      <c r="C135" s="81">
        <v>280</v>
      </c>
      <c r="D135" s="79">
        <v>15.2</v>
      </c>
      <c r="E135" s="79">
        <v>15.2</v>
      </c>
      <c r="F135" s="75">
        <f t="shared" si="18"/>
        <v>4256</v>
      </c>
      <c r="G135" s="75">
        <v>100</v>
      </c>
      <c r="H135" s="75">
        <v>250</v>
      </c>
      <c r="I135" s="75">
        <f t="shared" si="19"/>
        <v>4606</v>
      </c>
    </row>
    <row r="136" spans="1:9" ht="27.95" customHeight="1" x14ac:dyDescent="0.25">
      <c r="A136" s="30">
        <f t="shared" si="17"/>
        <v>110</v>
      </c>
      <c r="B136" s="36" t="s">
        <v>259</v>
      </c>
      <c r="C136" s="81">
        <v>280</v>
      </c>
      <c r="D136" s="79">
        <v>15.2</v>
      </c>
      <c r="E136" s="79">
        <v>15.2</v>
      </c>
      <c r="F136" s="75">
        <f t="shared" si="18"/>
        <v>4256</v>
      </c>
      <c r="G136" s="75">
        <v>100</v>
      </c>
      <c r="H136" s="75">
        <v>250</v>
      </c>
      <c r="I136" s="75">
        <f t="shared" si="19"/>
        <v>4606</v>
      </c>
    </row>
    <row r="137" spans="1:9" ht="27.95" customHeight="1" x14ac:dyDescent="0.25">
      <c r="A137" s="30">
        <f t="shared" si="17"/>
        <v>111</v>
      </c>
      <c r="B137" s="36" t="s">
        <v>261</v>
      </c>
      <c r="C137" s="81">
        <v>280</v>
      </c>
      <c r="D137" s="79">
        <v>15.2</v>
      </c>
      <c r="E137" s="79">
        <v>15.2</v>
      </c>
      <c r="F137" s="75">
        <f t="shared" si="18"/>
        <v>4256</v>
      </c>
      <c r="G137" s="75">
        <v>100</v>
      </c>
      <c r="H137" s="75">
        <v>250</v>
      </c>
      <c r="I137" s="75">
        <f t="shared" si="19"/>
        <v>4606</v>
      </c>
    </row>
    <row r="138" spans="1:9" ht="27.95" customHeight="1" x14ac:dyDescent="0.25">
      <c r="A138" s="30">
        <f t="shared" si="17"/>
        <v>112</v>
      </c>
      <c r="B138" s="36" t="s">
        <v>320</v>
      </c>
      <c r="C138" s="81">
        <f>252*1.04</f>
        <v>262.08</v>
      </c>
      <c r="D138" s="79">
        <v>15.2</v>
      </c>
      <c r="E138" s="79">
        <v>15.2</v>
      </c>
      <c r="F138" s="75">
        <f t="shared" si="18"/>
        <v>3983.6159999999995</v>
      </c>
      <c r="G138" s="75">
        <v>100</v>
      </c>
      <c r="H138" s="75">
        <v>250</v>
      </c>
      <c r="I138" s="75">
        <f t="shared" si="19"/>
        <v>4333.616</v>
      </c>
    </row>
    <row r="139" spans="1:9" ht="27.95" customHeight="1" x14ac:dyDescent="0.25">
      <c r="A139" s="30"/>
      <c r="B139" s="101" t="s">
        <v>262</v>
      </c>
      <c r="C139" s="81"/>
      <c r="D139" s="79"/>
      <c r="E139" s="79"/>
      <c r="F139" s="75"/>
      <c r="G139" s="75"/>
      <c r="H139" s="75"/>
      <c r="I139" s="75"/>
    </row>
    <row r="140" spans="1:9" ht="27" customHeight="1" x14ac:dyDescent="0.25">
      <c r="A140" s="30">
        <f>A138+1</f>
        <v>113</v>
      </c>
      <c r="B140" s="36" t="s">
        <v>264</v>
      </c>
      <c r="C140" s="81">
        <v>410</v>
      </c>
      <c r="D140" s="79">
        <v>15.2</v>
      </c>
      <c r="E140" s="79">
        <v>15.2</v>
      </c>
      <c r="F140" s="75">
        <f t="shared" ref="F140:F150" si="20">C140*E140</f>
        <v>6232</v>
      </c>
      <c r="G140" s="75">
        <v>100</v>
      </c>
      <c r="H140" s="75">
        <v>250</v>
      </c>
      <c r="I140" s="75">
        <f t="shared" ref="I140:I150" si="21">SUM(F140+G140+H140)</f>
        <v>6582</v>
      </c>
    </row>
    <row r="141" spans="1:9" ht="27.95" customHeight="1" x14ac:dyDescent="0.25">
      <c r="A141" s="30">
        <f t="shared" si="17"/>
        <v>114</v>
      </c>
      <c r="B141" s="36" t="s">
        <v>266</v>
      </c>
      <c r="C141" s="81">
        <f>317.58*1.04</f>
        <v>330.28320000000002</v>
      </c>
      <c r="D141" s="79">
        <v>15.2</v>
      </c>
      <c r="E141" s="79">
        <v>15.2</v>
      </c>
      <c r="F141" s="75">
        <f t="shared" si="20"/>
        <v>5020.3046400000003</v>
      </c>
      <c r="G141" s="75">
        <v>100</v>
      </c>
      <c r="H141" s="75">
        <v>250</v>
      </c>
      <c r="I141" s="75">
        <f t="shared" si="21"/>
        <v>5370.3046400000003</v>
      </c>
    </row>
    <row r="142" spans="1:9" ht="27.95" customHeight="1" x14ac:dyDescent="0.25">
      <c r="A142" s="30">
        <f t="shared" si="17"/>
        <v>115</v>
      </c>
      <c r="B142" s="43" t="s">
        <v>257</v>
      </c>
      <c r="C142" s="81">
        <f>251.87*1.04</f>
        <v>261.94479999999999</v>
      </c>
      <c r="D142" s="79">
        <v>15.2</v>
      </c>
      <c r="E142" s="79">
        <v>15.2</v>
      </c>
      <c r="F142" s="75">
        <f t="shared" si="20"/>
        <v>3981.5609599999998</v>
      </c>
      <c r="G142" s="75">
        <v>100</v>
      </c>
      <c r="H142" s="75">
        <v>250</v>
      </c>
      <c r="I142" s="75">
        <f t="shared" si="21"/>
        <v>4331.5609599999998</v>
      </c>
    </row>
    <row r="143" spans="1:9" ht="27.95" customHeight="1" x14ac:dyDescent="0.25">
      <c r="A143" s="30">
        <f t="shared" si="17"/>
        <v>116</v>
      </c>
      <c r="B143" s="36" t="s">
        <v>268</v>
      </c>
      <c r="C143" s="81">
        <f>335.13*1.04</f>
        <v>348.53520000000003</v>
      </c>
      <c r="D143" s="79">
        <v>15.2</v>
      </c>
      <c r="E143" s="79">
        <v>15.2</v>
      </c>
      <c r="F143" s="75">
        <f t="shared" si="20"/>
        <v>5297.7350400000005</v>
      </c>
      <c r="G143" s="75">
        <v>100</v>
      </c>
      <c r="H143" s="75">
        <v>250</v>
      </c>
      <c r="I143" s="75">
        <f t="shared" si="21"/>
        <v>5647.7350400000005</v>
      </c>
    </row>
    <row r="144" spans="1:9" ht="27.95" customHeight="1" x14ac:dyDescent="0.25">
      <c r="A144" s="30">
        <f t="shared" si="17"/>
        <v>117</v>
      </c>
      <c r="B144" s="36" t="s">
        <v>270</v>
      </c>
      <c r="C144" s="81">
        <f>335.13*1.04</f>
        <v>348.53520000000003</v>
      </c>
      <c r="D144" s="79">
        <v>15.2</v>
      </c>
      <c r="E144" s="79">
        <v>15.2</v>
      </c>
      <c r="F144" s="75">
        <f t="shared" si="20"/>
        <v>5297.7350400000005</v>
      </c>
      <c r="G144" s="75">
        <v>100</v>
      </c>
      <c r="H144" s="75">
        <v>250</v>
      </c>
      <c r="I144" s="75">
        <f t="shared" si="21"/>
        <v>5647.7350400000005</v>
      </c>
    </row>
    <row r="145" spans="1:11" ht="27.95" customHeight="1" x14ac:dyDescent="0.25">
      <c r="A145" s="30">
        <f t="shared" si="17"/>
        <v>118</v>
      </c>
      <c r="B145" s="43" t="s">
        <v>272</v>
      </c>
      <c r="C145" s="81">
        <f>335.13*1.04</f>
        <v>348.53520000000003</v>
      </c>
      <c r="D145" s="67">
        <v>15.2</v>
      </c>
      <c r="E145" s="79">
        <v>15.2</v>
      </c>
      <c r="F145" s="75">
        <f t="shared" si="20"/>
        <v>5297.7350400000005</v>
      </c>
      <c r="G145" s="75">
        <v>100</v>
      </c>
      <c r="H145" s="75">
        <v>250</v>
      </c>
      <c r="I145" s="75">
        <f t="shared" si="21"/>
        <v>5647.7350400000005</v>
      </c>
    </row>
    <row r="146" spans="1:11" ht="27.95" customHeight="1" x14ac:dyDescent="0.25">
      <c r="A146" s="30">
        <f t="shared" si="17"/>
        <v>119</v>
      </c>
      <c r="B146" s="43" t="s">
        <v>274</v>
      </c>
      <c r="C146" s="81">
        <f>301.93*1.04</f>
        <v>314.00720000000001</v>
      </c>
      <c r="D146" s="67">
        <v>15.2</v>
      </c>
      <c r="E146" s="79">
        <v>15.2</v>
      </c>
      <c r="F146" s="75">
        <f t="shared" si="20"/>
        <v>4772.9094400000004</v>
      </c>
      <c r="G146" s="75">
        <v>100</v>
      </c>
      <c r="H146" s="75">
        <v>250</v>
      </c>
      <c r="I146" s="75">
        <f t="shared" si="21"/>
        <v>5122.9094400000004</v>
      </c>
    </row>
    <row r="147" spans="1:11" ht="27.95" customHeight="1" x14ac:dyDescent="0.25">
      <c r="A147" s="30">
        <f t="shared" si="17"/>
        <v>120</v>
      </c>
      <c r="B147" s="36" t="s">
        <v>276</v>
      </c>
      <c r="C147" s="81">
        <f>261.98*1.04</f>
        <v>272.45920000000001</v>
      </c>
      <c r="D147" s="79">
        <v>15.2</v>
      </c>
      <c r="E147" s="79">
        <v>15.2</v>
      </c>
      <c r="F147" s="75">
        <f t="shared" si="20"/>
        <v>4141.3798399999996</v>
      </c>
      <c r="G147" s="75">
        <v>100</v>
      </c>
      <c r="H147" s="75">
        <v>250</v>
      </c>
      <c r="I147" s="75">
        <f t="shared" si="21"/>
        <v>4491.3798399999996</v>
      </c>
    </row>
    <row r="148" spans="1:11" ht="27.95" customHeight="1" x14ac:dyDescent="0.25">
      <c r="A148" s="30">
        <f t="shared" si="17"/>
        <v>121</v>
      </c>
      <c r="B148" s="43" t="s">
        <v>278</v>
      </c>
      <c r="C148" s="81">
        <f>261.98*1.04</f>
        <v>272.45920000000001</v>
      </c>
      <c r="D148" s="79">
        <v>15.2</v>
      </c>
      <c r="E148" s="79">
        <v>15.2</v>
      </c>
      <c r="F148" s="75">
        <f t="shared" si="20"/>
        <v>4141.3798399999996</v>
      </c>
      <c r="G148" s="66">
        <v>100</v>
      </c>
      <c r="H148" s="75">
        <v>250</v>
      </c>
      <c r="I148" s="75">
        <f t="shared" si="21"/>
        <v>4491.3798399999996</v>
      </c>
    </row>
    <row r="149" spans="1:11" ht="27.95" customHeight="1" x14ac:dyDescent="0.25">
      <c r="A149" s="30">
        <f t="shared" si="17"/>
        <v>122</v>
      </c>
      <c r="B149" s="43" t="s">
        <v>322</v>
      </c>
      <c r="C149" s="81">
        <v>237.12</v>
      </c>
      <c r="D149" s="79">
        <v>15.2</v>
      </c>
      <c r="E149" s="79">
        <v>15.2</v>
      </c>
      <c r="F149" s="75">
        <f t="shared" si="20"/>
        <v>3604.2239999999997</v>
      </c>
      <c r="G149" s="66">
        <v>100</v>
      </c>
      <c r="H149" s="75">
        <v>250</v>
      </c>
      <c r="I149" s="75">
        <f t="shared" si="21"/>
        <v>3954.2239999999997</v>
      </c>
    </row>
    <row r="150" spans="1:11" ht="27.95" customHeight="1" x14ac:dyDescent="0.25">
      <c r="A150" s="30">
        <f t="shared" si="17"/>
        <v>123</v>
      </c>
      <c r="B150" s="43" t="s">
        <v>323</v>
      </c>
      <c r="C150" s="81">
        <v>314.08</v>
      </c>
      <c r="D150" s="79">
        <v>15.2</v>
      </c>
      <c r="E150" s="79">
        <v>15.2</v>
      </c>
      <c r="F150" s="75">
        <f t="shared" si="20"/>
        <v>4774.0159999999996</v>
      </c>
      <c r="G150" s="66">
        <v>100</v>
      </c>
      <c r="H150" s="75">
        <v>250</v>
      </c>
      <c r="I150" s="75">
        <f t="shared" si="21"/>
        <v>5124.0159999999996</v>
      </c>
    </row>
    <row r="151" spans="1:11" ht="27.95" customHeight="1" x14ac:dyDescent="0.25">
      <c r="A151" s="30"/>
      <c r="B151" s="99" t="s">
        <v>279</v>
      </c>
      <c r="C151" s="81"/>
      <c r="D151" s="79"/>
      <c r="E151" s="79"/>
      <c r="F151" s="75"/>
      <c r="G151" s="75"/>
      <c r="H151" s="75"/>
      <c r="I151" s="75"/>
    </row>
    <row r="152" spans="1:11" ht="27.95" customHeight="1" x14ac:dyDescent="0.25">
      <c r="A152" s="30">
        <f>A150+1</f>
        <v>124</v>
      </c>
      <c r="B152" s="48" t="s">
        <v>285</v>
      </c>
      <c r="C152" s="81">
        <f>400*1.04</f>
        <v>416</v>
      </c>
      <c r="D152" s="30">
        <v>15.2</v>
      </c>
      <c r="E152" s="79">
        <v>15.2</v>
      </c>
      <c r="F152" s="75">
        <f>C152*E152</f>
        <v>6323.2</v>
      </c>
      <c r="G152" s="75">
        <v>100</v>
      </c>
      <c r="H152" s="75">
        <v>250</v>
      </c>
      <c r="I152" s="75">
        <f>SUM(F152+G152+H152)</f>
        <v>6673.2</v>
      </c>
    </row>
    <row r="153" spans="1:11" ht="27.95" customHeight="1" x14ac:dyDescent="0.25">
      <c r="A153" s="30">
        <f>A152+1</f>
        <v>125</v>
      </c>
      <c r="B153" s="36" t="s">
        <v>281</v>
      </c>
      <c r="C153" s="81">
        <v>410</v>
      </c>
      <c r="D153" s="79">
        <v>15.2</v>
      </c>
      <c r="E153" s="79">
        <v>15.2</v>
      </c>
      <c r="F153" s="75">
        <f>C153*E153</f>
        <v>6232</v>
      </c>
      <c r="G153" s="75">
        <v>100</v>
      </c>
      <c r="H153" s="75">
        <v>250</v>
      </c>
      <c r="I153" s="75">
        <f>SUM(F153+G153+H153)</f>
        <v>6582</v>
      </c>
    </row>
    <row r="154" spans="1:11" ht="27.95" customHeight="1" x14ac:dyDescent="0.25">
      <c r="A154" s="30">
        <f>A153+1</f>
        <v>126</v>
      </c>
      <c r="B154" s="36" t="s">
        <v>64</v>
      </c>
      <c r="C154" s="81">
        <f>400*1.04</f>
        <v>416</v>
      </c>
      <c r="D154" s="79">
        <v>15.2</v>
      </c>
      <c r="E154" s="79">
        <v>15.2</v>
      </c>
      <c r="F154" s="75">
        <f>C154*E154</f>
        <v>6323.2</v>
      </c>
      <c r="G154" s="75">
        <v>100</v>
      </c>
      <c r="H154" s="75">
        <v>250</v>
      </c>
      <c r="I154" s="75">
        <f>SUM(F154+G154+H154)</f>
        <v>6673.2</v>
      </c>
      <c r="J154" s="46"/>
      <c r="K154" s="47"/>
    </row>
    <row r="155" spans="1:11" ht="27.95" customHeight="1" x14ac:dyDescent="0.25">
      <c r="A155" s="30">
        <f>A154+1</f>
        <v>127</v>
      </c>
      <c r="B155" s="36" t="s">
        <v>82</v>
      </c>
      <c r="C155" s="81">
        <f>400.07*1.04</f>
        <v>416.07280000000003</v>
      </c>
      <c r="D155" s="79">
        <v>15.2</v>
      </c>
      <c r="E155" s="79">
        <v>15.2</v>
      </c>
      <c r="F155" s="75">
        <f>C155*E155</f>
        <v>6324.30656</v>
      </c>
      <c r="G155" s="83">
        <v>100</v>
      </c>
      <c r="H155" s="75">
        <v>250</v>
      </c>
      <c r="I155" s="75">
        <f>SUM(F155+G155+H155)</f>
        <v>6674.30656</v>
      </c>
    </row>
    <row r="156" spans="1:11" ht="27.95" customHeight="1" x14ac:dyDescent="0.25">
      <c r="A156" s="30"/>
      <c r="B156" s="99" t="s">
        <v>286</v>
      </c>
      <c r="C156" s="81"/>
      <c r="D156" s="79"/>
      <c r="E156" s="79"/>
      <c r="F156" s="75"/>
      <c r="G156" s="75"/>
      <c r="H156" s="75"/>
      <c r="I156" s="75"/>
    </row>
    <row r="157" spans="1:11" ht="27.95" customHeight="1" x14ac:dyDescent="0.25">
      <c r="A157" s="30">
        <f>A155+1</f>
        <v>128</v>
      </c>
      <c r="B157" s="36" t="s">
        <v>288</v>
      </c>
      <c r="C157" s="81">
        <f>383.88*1.04</f>
        <v>399.23520000000002</v>
      </c>
      <c r="D157" s="79">
        <v>15.2</v>
      </c>
      <c r="E157" s="79">
        <v>15.2</v>
      </c>
      <c r="F157" s="75">
        <f>C157*E157</f>
        <v>6068.3750399999999</v>
      </c>
      <c r="G157" s="75">
        <v>100</v>
      </c>
      <c r="H157" s="75">
        <v>250</v>
      </c>
      <c r="I157" s="75">
        <f>SUM(F157+G157+H157)</f>
        <v>6418.3750399999999</v>
      </c>
    </row>
    <row r="158" spans="1:11" ht="27.95" customHeight="1" x14ac:dyDescent="0.25">
      <c r="A158" s="30">
        <f>A157+1</f>
        <v>129</v>
      </c>
      <c r="B158" s="36" t="s">
        <v>290</v>
      </c>
      <c r="C158" s="81">
        <f>263.16*1.04</f>
        <v>273.68640000000005</v>
      </c>
      <c r="D158" s="79">
        <v>15.2</v>
      </c>
      <c r="E158" s="79">
        <v>15.2</v>
      </c>
      <c r="F158" s="75">
        <f>C158*E158</f>
        <v>4160.0332800000006</v>
      </c>
      <c r="G158" s="75">
        <v>100</v>
      </c>
      <c r="H158" s="75">
        <v>250</v>
      </c>
      <c r="I158" s="75">
        <f>SUM(F158+G158+H158)</f>
        <v>4510.0332800000006</v>
      </c>
    </row>
    <row r="159" spans="1:11" ht="27.95" customHeight="1" x14ac:dyDescent="0.25">
      <c r="A159" s="30">
        <f>A158+1</f>
        <v>130</v>
      </c>
      <c r="B159" s="43" t="s">
        <v>292</v>
      </c>
      <c r="C159" s="81">
        <f>174.49*1.04</f>
        <v>181.46960000000001</v>
      </c>
      <c r="D159" s="79">
        <v>15.2</v>
      </c>
      <c r="E159" s="79">
        <v>15.2</v>
      </c>
      <c r="F159" s="75">
        <f>C159*E159</f>
        <v>2758.3379199999999</v>
      </c>
      <c r="G159" s="75">
        <v>100</v>
      </c>
      <c r="H159" s="75">
        <v>250</v>
      </c>
      <c r="I159" s="75">
        <f>SUM(F159+G159+H159)</f>
        <v>3108.3379199999999</v>
      </c>
    </row>
    <row r="160" spans="1:11" ht="27.95" customHeight="1" x14ac:dyDescent="0.25">
      <c r="A160" s="30"/>
      <c r="B160" s="100" t="s">
        <v>293</v>
      </c>
      <c r="C160" s="81"/>
      <c r="D160" s="79"/>
      <c r="E160" s="79"/>
      <c r="F160" s="75"/>
      <c r="G160" s="75"/>
      <c r="H160" s="75"/>
      <c r="I160" s="75"/>
    </row>
    <row r="161" spans="1:14" ht="27.95" customHeight="1" x14ac:dyDescent="0.25">
      <c r="A161" s="30">
        <f>A159+1</f>
        <v>131</v>
      </c>
      <c r="B161" s="43" t="s">
        <v>295</v>
      </c>
      <c r="C161" s="81">
        <v>388</v>
      </c>
      <c r="D161" s="79">
        <v>15.2</v>
      </c>
      <c r="E161" s="79">
        <v>15.2</v>
      </c>
      <c r="F161" s="75">
        <f>C161*E161</f>
        <v>5897.5999999999995</v>
      </c>
      <c r="G161" s="75">
        <v>100</v>
      </c>
      <c r="H161" s="75">
        <v>250</v>
      </c>
      <c r="I161" s="75">
        <f>SUM(F161+G161+H161)</f>
        <v>6247.5999999999995</v>
      </c>
    </row>
    <row r="162" spans="1:14" ht="27.95" customHeight="1" x14ac:dyDescent="0.25">
      <c r="A162" s="30"/>
      <c r="B162" s="100" t="s">
        <v>296</v>
      </c>
      <c r="C162" s="81"/>
      <c r="D162" s="79"/>
      <c r="E162" s="79"/>
      <c r="F162" s="75"/>
      <c r="G162" s="75"/>
      <c r="H162" s="75"/>
      <c r="I162" s="75"/>
    </row>
    <row r="163" spans="1:14" ht="27.95" customHeight="1" x14ac:dyDescent="0.25">
      <c r="A163" s="30">
        <f>A161+1</f>
        <v>132</v>
      </c>
      <c r="B163" s="43" t="s">
        <v>297</v>
      </c>
      <c r="C163" s="81">
        <v>388</v>
      </c>
      <c r="D163" s="79">
        <v>15.2</v>
      </c>
      <c r="E163" s="79">
        <v>15.2</v>
      </c>
      <c r="F163" s="75">
        <f>C163*E163</f>
        <v>5897.5999999999995</v>
      </c>
      <c r="G163" s="75">
        <v>100</v>
      </c>
      <c r="H163" s="75">
        <v>250</v>
      </c>
      <c r="I163" s="75">
        <f>SUM(F163+G163+H163)</f>
        <v>6247.5999999999995</v>
      </c>
    </row>
    <row r="164" spans="1:14" ht="21.75" customHeight="1" x14ac:dyDescent="0.3">
      <c r="A164" s="65"/>
      <c r="B164" s="102" t="s">
        <v>313</v>
      </c>
      <c r="C164" s="81"/>
      <c r="D164" s="79"/>
      <c r="E164" s="79"/>
      <c r="F164" s="75"/>
      <c r="G164" s="75"/>
      <c r="H164" s="75"/>
      <c r="I164" s="75"/>
    </row>
    <row r="165" spans="1:14" ht="21.75" customHeight="1" x14ac:dyDescent="0.3">
      <c r="A165" s="65">
        <f>A163+1</f>
        <v>133</v>
      </c>
      <c r="B165" s="1" t="s">
        <v>315</v>
      </c>
      <c r="C165" s="81">
        <v>410</v>
      </c>
      <c r="D165" s="79">
        <v>15.2</v>
      </c>
      <c r="E165" s="79">
        <v>15.2</v>
      </c>
      <c r="F165" s="75">
        <f>C165*E165</f>
        <v>6232</v>
      </c>
      <c r="G165" s="75">
        <v>100</v>
      </c>
      <c r="H165" s="75">
        <v>250</v>
      </c>
      <c r="I165" s="75">
        <f>SUM(F165+G165+H165)</f>
        <v>6582</v>
      </c>
    </row>
    <row r="166" spans="1:14" ht="27.95" customHeight="1" x14ac:dyDescent="0.25">
      <c r="A166" s="22"/>
      <c r="B166" s="1"/>
      <c r="C166" s="66"/>
      <c r="D166" s="67"/>
    </row>
    <row r="167" spans="1:14" ht="27.95" customHeight="1" x14ac:dyDescent="0.25">
      <c r="A167" s="30"/>
      <c r="B167" s="1"/>
      <c r="C167" s="81"/>
      <c r="D167" s="67"/>
      <c r="E167" s="83"/>
      <c r="F167" s="75"/>
      <c r="G167" s="75"/>
      <c r="H167" s="75"/>
      <c r="I167" s="75"/>
      <c r="J167" s="75"/>
      <c r="K167" s="75"/>
      <c r="L167" s="46"/>
      <c r="M167" s="46"/>
      <c r="N167" s="86"/>
    </row>
    <row r="168" spans="1:14" ht="17.25" customHeight="1" x14ac:dyDescent="0.25">
      <c r="A168" s="75"/>
      <c r="B168" s="75"/>
      <c r="C168" s="75"/>
      <c r="D168" s="46"/>
      <c r="E168" s="86" t="s">
        <v>0</v>
      </c>
    </row>
    <row r="169" spans="1:14" ht="18" customHeight="1" x14ac:dyDescent="0.25">
      <c r="A169" s="89"/>
      <c r="B169" s="89"/>
      <c r="C169" s="89"/>
      <c r="D169" s="90"/>
      <c r="E169" s="90"/>
    </row>
    <row r="170" spans="1:14" ht="17.25" x14ac:dyDescent="0.25">
      <c r="A170" s="48"/>
      <c r="B170" s="48"/>
      <c r="C170" s="48"/>
      <c r="D170" s="48"/>
      <c r="E170" s="72"/>
    </row>
    <row r="171" spans="1:14" ht="17.25" x14ac:dyDescent="0.25">
      <c r="A171" s="48"/>
      <c r="B171" s="48"/>
      <c r="C171" s="48"/>
      <c r="D171" s="48"/>
      <c r="E171" s="48"/>
    </row>
    <row r="172" spans="1:14" ht="17.25" x14ac:dyDescent="0.25">
      <c r="A172" s="48"/>
      <c r="B172" s="48"/>
      <c r="C172" s="48"/>
      <c r="D172" s="48"/>
      <c r="E172" s="48"/>
    </row>
    <row r="173" spans="1:14" ht="17.25" x14ac:dyDescent="0.3">
      <c r="A173" s="39"/>
      <c r="B173" s="39"/>
      <c r="C173" s="39"/>
      <c r="D173" s="39"/>
      <c r="E173" s="39"/>
    </row>
    <row r="174" spans="1:14" x14ac:dyDescent="0.25">
      <c r="B174" s="1"/>
    </row>
    <row r="175" spans="1:14" x14ac:dyDescent="0.25">
      <c r="B175" s="1"/>
    </row>
    <row r="176" spans="1:14" x14ac:dyDescent="0.25">
      <c r="B176" s="1"/>
    </row>
    <row r="177" spans="2:17" x14ac:dyDescent="0.25">
      <c r="B177" s="1"/>
    </row>
    <row r="178" spans="2:17" x14ac:dyDescent="0.25">
      <c r="B178" s="1"/>
    </row>
    <row r="179" spans="2:17" x14ac:dyDescent="0.25">
      <c r="B179" s="1"/>
    </row>
    <row r="180" spans="2:17" x14ac:dyDescent="0.25">
      <c r="B180" s="77"/>
      <c r="I180" s="77"/>
      <c r="J180" s="104"/>
    </row>
    <row r="181" spans="2:17" x14ac:dyDescent="0.25">
      <c r="B181" s="103"/>
      <c r="I181" s="77"/>
      <c r="J181" s="104"/>
    </row>
    <row r="182" spans="2:17" x14ac:dyDescent="0.25">
      <c r="B182" s="77"/>
      <c r="I182" s="77"/>
      <c r="J182" s="104"/>
    </row>
    <row r="183" spans="2:17" x14ac:dyDescent="0.25">
      <c r="B183" s="77"/>
      <c r="I183" s="77"/>
      <c r="J183" s="104"/>
    </row>
    <row r="184" spans="2:17" x14ac:dyDescent="0.25">
      <c r="B184" s="77"/>
      <c r="D184" s="1" t="s">
        <v>0</v>
      </c>
      <c r="I184" s="77"/>
      <c r="J184" s="104"/>
    </row>
    <row r="185" spans="2:17" x14ac:dyDescent="0.25">
      <c r="B185" s="77"/>
      <c r="I185" s="77"/>
      <c r="J185" s="104"/>
    </row>
    <row r="186" spans="2:17" x14ac:dyDescent="0.25">
      <c r="B186" s="77"/>
      <c r="I186" s="77"/>
      <c r="J186" s="104"/>
    </row>
    <row r="187" spans="2:17" x14ac:dyDescent="0.25">
      <c r="B187" s="76"/>
      <c r="I187" s="77"/>
      <c r="J187" s="104"/>
    </row>
    <row r="188" spans="2:17" x14ac:dyDescent="0.25">
      <c r="I188" s="77"/>
      <c r="J188" s="104"/>
      <c r="Q188" s="1" t="s">
        <v>5</v>
      </c>
    </row>
    <row r="189" spans="2:17" x14ac:dyDescent="0.25">
      <c r="I189" s="77"/>
      <c r="J189" s="104"/>
    </row>
    <row r="190" spans="2:17" x14ac:dyDescent="0.25">
      <c r="K190" s="1" t="s">
        <v>0</v>
      </c>
    </row>
    <row r="195" spans="6:18" x14ac:dyDescent="0.25">
      <c r="F195" s="1" t="s">
        <v>0</v>
      </c>
    </row>
    <row r="196" spans="6:18" x14ac:dyDescent="0.25">
      <c r="R196" s="1" t="s">
        <v>0</v>
      </c>
    </row>
    <row r="200" spans="6:18" x14ac:dyDescent="0.25">
      <c r="Q200" s="1" t="s">
        <v>0</v>
      </c>
    </row>
    <row r="211" spans="2:2" x14ac:dyDescent="0.25">
      <c r="B211" s="2" t="s">
        <v>0</v>
      </c>
    </row>
  </sheetData>
  <sheetProtection algorithmName="SHA-512" hashValue="DdGbhrUREu4vCFbnKfVf6tV58lU/C68qVPYCNtmFFqjZEjMaCjSCyOh33sajksgbzdUwLWu7UeOR+RKrDevcbw==" saltValue="/GZ4Cx0RqRvSucAfi0xo6Q==" spinCount="100000" sheet="1" objects="1" scenarios="1"/>
  <mergeCells count="11">
    <mergeCell ref="A7:A9"/>
    <mergeCell ref="B7:B9"/>
    <mergeCell ref="C7:C9"/>
    <mergeCell ref="C2:Q2"/>
    <mergeCell ref="C6:F6"/>
    <mergeCell ref="I7:I9"/>
    <mergeCell ref="H7:H8"/>
    <mergeCell ref="D7:D9"/>
    <mergeCell ref="E7:E9"/>
    <mergeCell ref="F7:F9"/>
    <mergeCell ref="G7:G8"/>
  </mergeCells>
  <pageMargins left="0.70866141732283461" right="0.70866141732283461" top="0.74803149606299213" bottom="0.74803149606299213" header="0.31496062992125984" footer="0.31496062992125984"/>
  <pageSetup paperSize="129" scale="51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CFE91-C0F1-47BD-99A0-B5643458395A}">
  <sheetPr>
    <pageSetUpPr fitToPage="1"/>
  </sheetPr>
  <dimension ref="A1:P211"/>
  <sheetViews>
    <sheetView topLeftCell="A7" workbookViewId="0">
      <selection activeCell="J167" sqref="J167"/>
    </sheetView>
  </sheetViews>
  <sheetFormatPr baseColWidth="10" defaultColWidth="12.7109375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3.28515625" style="1" customWidth="1"/>
    <col min="5" max="5" width="9.5703125" style="1" customWidth="1"/>
    <col min="6" max="7" width="14.85546875" style="1" customWidth="1"/>
    <col min="8" max="9" width="15.5703125" style="1" customWidth="1"/>
    <col min="10" max="10" width="13.7109375" style="1" customWidth="1"/>
    <col min="11" max="11" width="11.7109375" style="1" customWidth="1"/>
    <col min="12" max="12" width="12.28515625" style="1" customWidth="1"/>
    <col min="13" max="13" width="12.7109375" style="1" customWidth="1"/>
    <col min="14" max="14" width="13.42578125" style="1" customWidth="1"/>
    <col min="15" max="15" width="14.42578125" style="1" customWidth="1"/>
    <col min="16" max="16" width="17.28515625" style="1" customWidth="1"/>
    <col min="17" max="17" width="27" style="1" customWidth="1"/>
    <col min="18" max="16384" width="12.7109375" style="1"/>
  </cols>
  <sheetData>
    <row r="1" spans="1:15" x14ac:dyDescent="0.25">
      <c r="B1" s="2" t="s">
        <v>0</v>
      </c>
      <c r="J1" s="1" t="s">
        <v>0</v>
      </c>
      <c r="N1" s="1" t="s">
        <v>0</v>
      </c>
    </row>
    <row r="2" spans="1:15" x14ac:dyDescent="0.25">
      <c r="A2" s="3" t="s">
        <v>0</v>
      </c>
      <c r="C2" s="124" t="s">
        <v>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" t="s">
        <v>0</v>
      </c>
    </row>
    <row r="3" spans="1:15" x14ac:dyDescent="0.25">
      <c r="A3" s="4" t="s">
        <v>0</v>
      </c>
      <c r="B3" s="5" t="s">
        <v>0</v>
      </c>
      <c r="C3" s="6"/>
      <c r="D3" s="9"/>
      <c r="E3" s="9"/>
      <c r="F3" s="9"/>
      <c r="G3" s="9"/>
      <c r="H3" s="98"/>
      <c r="I3" s="11" t="s">
        <v>0</v>
      </c>
      <c r="J3" s="11"/>
    </row>
    <row r="4" spans="1:15" x14ac:dyDescent="0.25">
      <c r="A4" s="4" t="s">
        <v>0</v>
      </c>
      <c r="B4" s="5"/>
      <c r="C4" s="14"/>
      <c r="J4" s="15"/>
      <c r="K4" s="15"/>
      <c r="L4" s="15"/>
    </row>
    <row r="5" spans="1:15" x14ac:dyDescent="0.25">
      <c r="A5" s="4"/>
      <c r="B5" s="5"/>
      <c r="C5" s="16"/>
    </row>
    <row r="6" spans="1:15" x14ac:dyDescent="0.25">
      <c r="A6" s="17"/>
      <c r="B6" s="18"/>
      <c r="C6" s="107" t="s">
        <v>7</v>
      </c>
      <c r="D6" s="108"/>
      <c r="E6" s="108"/>
      <c r="F6" s="109"/>
      <c r="G6" s="19"/>
      <c r="H6" s="20"/>
    </row>
    <row r="7" spans="1:15" ht="15.75" customHeight="1" x14ac:dyDescent="0.25">
      <c r="A7" s="125" t="s">
        <v>8</v>
      </c>
      <c r="B7" s="111" t="s">
        <v>10</v>
      </c>
      <c r="C7" s="114" t="s">
        <v>11</v>
      </c>
      <c r="D7" s="121" t="s">
        <v>14</v>
      </c>
      <c r="E7" s="121" t="s">
        <v>15</v>
      </c>
      <c r="F7" s="118" t="s">
        <v>16</v>
      </c>
      <c r="G7" s="131" t="s">
        <v>17</v>
      </c>
      <c r="H7" s="118" t="s">
        <v>18</v>
      </c>
    </row>
    <row r="8" spans="1:15" x14ac:dyDescent="0.25">
      <c r="A8" s="110"/>
      <c r="B8" s="112"/>
      <c r="C8" s="115"/>
      <c r="D8" s="122"/>
      <c r="E8" s="122"/>
      <c r="F8" s="119"/>
      <c r="G8" s="137"/>
      <c r="H8" s="119"/>
    </row>
    <row r="9" spans="1:15" x14ac:dyDescent="0.25">
      <c r="A9" s="110"/>
      <c r="B9" s="113"/>
      <c r="C9" s="116"/>
      <c r="D9" s="123"/>
      <c r="E9" s="123"/>
      <c r="F9" s="120"/>
      <c r="G9" s="21" t="s">
        <v>305</v>
      </c>
      <c r="H9" s="120"/>
    </row>
    <row r="10" spans="1:15" ht="27.95" customHeight="1" x14ac:dyDescent="0.25">
      <c r="A10" s="22"/>
      <c r="B10" s="99" t="s">
        <v>20</v>
      </c>
      <c r="C10" s="78"/>
      <c r="D10" s="79"/>
      <c r="E10" s="79"/>
      <c r="F10" s="75"/>
      <c r="G10" s="75"/>
      <c r="H10" s="80"/>
    </row>
    <row r="11" spans="1:15" ht="27.95" customHeight="1" x14ac:dyDescent="0.25">
      <c r="A11" s="30">
        <v>1</v>
      </c>
      <c r="B11" s="36" t="s">
        <v>331</v>
      </c>
      <c r="C11" s="81">
        <v>940</v>
      </c>
      <c r="D11" s="79">
        <v>15.2</v>
      </c>
      <c r="E11" s="79">
        <v>15.2</v>
      </c>
      <c r="F11" s="75">
        <f>C11*E11</f>
        <v>14288</v>
      </c>
      <c r="G11" s="75"/>
      <c r="H11" s="75">
        <f>SUM(F11+G11)</f>
        <v>14288</v>
      </c>
    </row>
    <row r="12" spans="1:15" ht="27.95" customHeight="1" x14ac:dyDescent="0.25">
      <c r="A12" s="30"/>
      <c r="B12" s="99" t="s">
        <v>23</v>
      </c>
      <c r="C12" s="81"/>
      <c r="D12" s="79"/>
      <c r="E12" s="79"/>
      <c r="F12" s="75"/>
      <c r="G12" s="75"/>
      <c r="H12" s="75"/>
    </row>
    <row r="13" spans="1:15" ht="27.95" customHeight="1" x14ac:dyDescent="0.25">
      <c r="A13" s="30">
        <f>A11+1</f>
        <v>2</v>
      </c>
      <c r="B13" s="36" t="s">
        <v>24</v>
      </c>
      <c r="C13" s="81">
        <v>810</v>
      </c>
      <c r="D13" s="79">
        <v>15.2</v>
      </c>
      <c r="E13" s="79">
        <v>15.2</v>
      </c>
      <c r="F13" s="75">
        <f>C13*E13</f>
        <v>12312</v>
      </c>
      <c r="G13" s="75"/>
      <c r="H13" s="75">
        <f>SUM(F13+G13)</f>
        <v>12312</v>
      </c>
    </row>
    <row r="14" spans="1:15" ht="27.95" customHeight="1" x14ac:dyDescent="0.25">
      <c r="A14" s="30">
        <f>A13+1</f>
        <v>3</v>
      </c>
      <c r="B14" s="36" t="s">
        <v>26</v>
      </c>
      <c r="C14" s="81">
        <v>493.31</v>
      </c>
      <c r="D14" s="79">
        <v>15.2</v>
      </c>
      <c r="E14" s="79">
        <v>15.2</v>
      </c>
      <c r="F14" s="75">
        <f>C14*E14</f>
        <v>7498.3119999999999</v>
      </c>
      <c r="G14" s="75">
        <v>518.61</v>
      </c>
      <c r="H14" s="75">
        <f>SUM(F14+G14)</f>
        <v>8016.9219999999996</v>
      </c>
    </row>
    <row r="15" spans="1:15" ht="27.95" customHeight="1" x14ac:dyDescent="0.25">
      <c r="A15" s="30">
        <f>A14+1</f>
        <v>4</v>
      </c>
      <c r="B15" s="36" t="s">
        <v>28</v>
      </c>
      <c r="C15" s="81">
        <f>402.28*1.04</f>
        <v>418.37119999999999</v>
      </c>
      <c r="D15" s="79">
        <v>15.2</v>
      </c>
      <c r="E15" s="79">
        <v>15.2</v>
      </c>
      <c r="F15" s="75">
        <f>C15*E15</f>
        <v>6359.2422399999996</v>
      </c>
      <c r="G15" s="75"/>
      <c r="H15" s="75">
        <f>SUM(F15+G15)</f>
        <v>6359.2422399999996</v>
      </c>
    </row>
    <row r="16" spans="1:15" ht="27.95" customHeight="1" x14ac:dyDescent="0.25">
      <c r="A16" s="30">
        <f>A15+1</f>
        <v>5</v>
      </c>
      <c r="B16" s="36" t="s">
        <v>30</v>
      </c>
      <c r="C16" s="81">
        <f>336.47*1.04</f>
        <v>349.92880000000002</v>
      </c>
      <c r="D16" s="79">
        <v>15.2</v>
      </c>
      <c r="E16" s="79">
        <v>15.2</v>
      </c>
      <c r="F16" s="75">
        <f>C16*E16</f>
        <v>5318.9177600000003</v>
      </c>
      <c r="G16" s="75">
        <v>864.35</v>
      </c>
      <c r="H16" s="75">
        <f>SUM(F16+G16)</f>
        <v>6183.2677600000006</v>
      </c>
    </row>
    <row r="17" spans="1:8" ht="27.95" customHeight="1" x14ac:dyDescent="0.25">
      <c r="A17" s="30">
        <f>A16+1</f>
        <v>6</v>
      </c>
      <c r="B17" s="36" t="s">
        <v>32</v>
      </c>
      <c r="C17" s="81">
        <f>319.39*1.04</f>
        <v>332.16559999999998</v>
      </c>
      <c r="D17" s="79">
        <v>15.2</v>
      </c>
      <c r="E17" s="79">
        <v>15.2</v>
      </c>
      <c r="F17" s="75">
        <f>C17*E17</f>
        <v>5048.9171199999992</v>
      </c>
      <c r="G17" s="75">
        <v>691.48</v>
      </c>
      <c r="H17" s="75">
        <f>SUM(F17+G17)</f>
        <v>5740.3971199999996</v>
      </c>
    </row>
    <row r="18" spans="1:8" ht="27.95" customHeight="1" x14ac:dyDescent="0.25">
      <c r="A18" s="30"/>
      <c r="B18" s="99" t="s">
        <v>33</v>
      </c>
      <c r="C18" s="81"/>
      <c r="D18" s="79"/>
      <c r="E18" s="79"/>
      <c r="F18" s="75"/>
      <c r="G18" s="75"/>
      <c r="H18" s="75"/>
    </row>
    <row r="19" spans="1:8" ht="21" customHeight="1" x14ac:dyDescent="0.3">
      <c r="A19" s="38">
        <f>A17+1</f>
        <v>7</v>
      </c>
      <c r="B19" s="82" t="s">
        <v>35</v>
      </c>
      <c r="C19" s="81">
        <v>570</v>
      </c>
      <c r="D19" s="79">
        <v>15.2</v>
      </c>
      <c r="E19" s="79">
        <v>15.2</v>
      </c>
      <c r="F19" s="75">
        <f>C19*E19</f>
        <v>8664</v>
      </c>
      <c r="G19" s="75"/>
      <c r="H19" s="75">
        <f>SUM(F19+G19)</f>
        <v>8664</v>
      </c>
    </row>
    <row r="20" spans="1:8" ht="27.95" customHeight="1" x14ac:dyDescent="0.25">
      <c r="A20" s="30">
        <f>A19+1</f>
        <v>8</v>
      </c>
      <c r="B20" s="36" t="s">
        <v>39</v>
      </c>
      <c r="C20" s="81">
        <f>317.58*1.04</f>
        <v>330.28320000000002</v>
      </c>
      <c r="D20" s="79">
        <v>15.2</v>
      </c>
      <c r="E20" s="79">
        <v>15.2</v>
      </c>
      <c r="F20" s="75">
        <f>C20*E20</f>
        <v>5020.3046400000003</v>
      </c>
      <c r="G20" s="75">
        <v>1037.22</v>
      </c>
      <c r="H20" s="75">
        <f>SUM(F20+G20)</f>
        <v>6057.5246400000005</v>
      </c>
    </row>
    <row r="21" spans="1:8" ht="27.95" customHeight="1" x14ac:dyDescent="0.25">
      <c r="A21" s="30">
        <f>A20+1</f>
        <v>9</v>
      </c>
      <c r="B21" s="36" t="s">
        <v>41</v>
      </c>
      <c r="C21" s="81">
        <f>365.6*1.04</f>
        <v>380.22400000000005</v>
      </c>
      <c r="D21" s="79">
        <v>15.2</v>
      </c>
      <c r="E21" s="79">
        <v>15.2</v>
      </c>
      <c r="F21" s="75">
        <f>C21*E21</f>
        <v>5779.4048000000003</v>
      </c>
      <c r="G21" s="75">
        <v>864.35</v>
      </c>
      <c r="H21" s="75">
        <f>SUM(F21+G21)</f>
        <v>6643.7548000000006</v>
      </c>
    </row>
    <row r="22" spans="1:8" ht="24.75" customHeight="1" x14ac:dyDescent="0.3">
      <c r="A22" s="30">
        <f>A21+1</f>
        <v>10</v>
      </c>
      <c r="B22" s="82" t="s">
        <v>307</v>
      </c>
      <c r="C22" s="81">
        <f>262.08*1.04</f>
        <v>272.56319999999999</v>
      </c>
      <c r="D22" s="79">
        <v>15.2</v>
      </c>
      <c r="E22" s="79">
        <v>15.2</v>
      </c>
      <c r="F22" s="75">
        <f>C22*E22</f>
        <v>4142.9606399999993</v>
      </c>
      <c r="G22" s="75"/>
      <c r="H22" s="75">
        <f>SUM(F22+G22)</f>
        <v>4142.9606399999993</v>
      </c>
    </row>
    <row r="23" spans="1:8" ht="27.95" customHeight="1" x14ac:dyDescent="0.25">
      <c r="A23" s="30">
        <f>A22+1</f>
        <v>11</v>
      </c>
      <c r="B23" s="43" t="s">
        <v>45</v>
      </c>
      <c r="C23" s="81">
        <f>361</f>
        <v>361</v>
      </c>
      <c r="D23" s="79">
        <v>15.2</v>
      </c>
      <c r="E23" s="79">
        <v>15.2</v>
      </c>
      <c r="F23" s="75">
        <f>C23*E23</f>
        <v>5487.2</v>
      </c>
      <c r="G23" s="75"/>
      <c r="H23" s="75">
        <f>SUM(F23+G23)</f>
        <v>5487.2</v>
      </c>
    </row>
    <row r="24" spans="1:8" ht="27.95" customHeight="1" x14ac:dyDescent="0.25">
      <c r="A24" s="30"/>
      <c r="B24" s="99" t="s">
        <v>46</v>
      </c>
      <c r="C24" s="81"/>
      <c r="D24" s="79"/>
      <c r="E24" s="79"/>
      <c r="F24" s="75"/>
      <c r="G24" s="75"/>
      <c r="H24" s="75"/>
    </row>
    <row r="25" spans="1:8" ht="27.95" customHeight="1" x14ac:dyDescent="0.25">
      <c r="A25" s="30">
        <f>A23+1</f>
        <v>12</v>
      </c>
      <c r="B25" s="36" t="s">
        <v>48</v>
      </c>
      <c r="C25" s="81">
        <f>402.28*1.04</f>
        <v>418.37119999999999</v>
      </c>
      <c r="D25" s="79">
        <v>15.2</v>
      </c>
      <c r="E25" s="79">
        <v>15.2</v>
      </c>
      <c r="F25" s="75">
        <f>C25*E25</f>
        <v>6359.2422399999996</v>
      </c>
      <c r="G25" s="75">
        <v>864.35</v>
      </c>
      <c r="H25" s="75">
        <f>SUM(F25+G25)</f>
        <v>7223.5922399999999</v>
      </c>
    </row>
    <row r="26" spans="1:8" ht="27.95" customHeight="1" x14ac:dyDescent="0.25">
      <c r="A26" s="30"/>
      <c r="B26" s="99" t="s">
        <v>49</v>
      </c>
      <c r="C26" s="81"/>
      <c r="D26" s="79"/>
      <c r="E26" s="79"/>
      <c r="F26" s="75"/>
      <c r="G26" s="75"/>
      <c r="H26" s="75"/>
    </row>
    <row r="27" spans="1:8" ht="27.95" customHeight="1" x14ac:dyDescent="0.25">
      <c r="A27" s="30">
        <f>A25+1</f>
        <v>13</v>
      </c>
      <c r="B27" s="36" t="s">
        <v>51</v>
      </c>
      <c r="C27" s="81">
        <f>400.07*1.04</f>
        <v>416.07280000000003</v>
      </c>
      <c r="D27" s="79">
        <v>15.2</v>
      </c>
      <c r="E27" s="79">
        <v>15.2</v>
      </c>
      <c r="F27" s="75">
        <f>C27*E27</f>
        <v>6324.30656</v>
      </c>
      <c r="G27" s="75">
        <v>864.35</v>
      </c>
      <c r="H27" s="75">
        <f>SUM(F27+G27)</f>
        <v>7188.6565600000004</v>
      </c>
    </row>
    <row r="28" spans="1:8" ht="27.95" customHeight="1" x14ac:dyDescent="0.25">
      <c r="A28" s="30"/>
      <c r="B28" s="99" t="s">
        <v>52</v>
      </c>
      <c r="C28" s="81"/>
      <c r="D28" s="79"/>
      <c r="E28" s="79"/>
      <c r="F28" s="75"/>
      <c r="G28" s="75"/>
      <c r="H28" s="75"/>
    </row>
    <row r="29" spans="1:8" ht="27.95" customHeight="1" x14ac:dyDescent="0.25">
      <c r="A29" s="30">
        <f>A27+1</f>
        <v>14</v>
      </c>
      <c r="B29" s="36" t="s">
        <v>54</v>
      </c>
      <c r="C29" s="81">
        <f>461</f>
        <v>461</v>
      </c>
      <c r="D29" s="79">
        <v>15.2</v>
      </c>
      <c r="E29" s="79">
        <v>15.2</v>
      </c>
      <c r="F29" s="75">
        <f t="shared" ref="F29:F35" si="0">C29*E29</f>
        <v>7007.2</v>
      </c>
      <c r="G29" s="75">
        <v>864.35</v>
      </c>
      <c r="H29" s="75">
        <f t="shared" ref="H29:H35" si="1">SUM(F29+G29)</f>
        <v>7871.55</v>
      </c>
    </row>
    <row r="30" spans="1:8" ht="27.95" customHeight="1" x14ac:dyDescent="0.25">
      <c r="A30" s="30">
        <f t="shared" ref="A30:A35" si="2">A29+1</f>
        <v>15</v>
      </c>
      <c r="B30" s="43" t="s">
        <v>56</v>
      </c>
      <c r="C30" s="81">
        <f>410</f>
        <v>410</v>
      </c>
      <c r="D30" s="79">
        <v>15.2</v>
      </c>
      <c r="E30" s="79">
        <v>15.2</v>
      </c>
      <c r="F30" s="75">
        <f t="shared" si="0"/>
        <v>6232</v>
      </c>
      <c r="G30" s="75"/>
      <c r="H30" s="75">
        <f t="shared" si="1"/>
        <v>6232</v>
      </c>
    </row>
    <row r="31" spans="1:8" ht="27.95" customHeight="1" x14ac:dyDescent="0.25">
      <c r="A31" s="30">
        <f t="shared" si="2"/>
        <v>16</v>
      </c>
      <c r="B31" s="36" t="s">
        <v>58</v>
      </c>
      <c r="C31" s="81">
        <f>275.05*1.04</f>
        <v>286.05200000000002</v>
      </c>
      <c r="D31" s="79">
        <v>15.2</v>
      </c>
      <c r="E31" s="79">
        <v>15.2</v>
      </c>
      <c r="F31" s="75">
        <f t="shared" si="0"/>
        <v>4347.9903999999997</v>
      </c>
      <c r="G31" s="75">
        <v>691.48</v>
      </c>
      <c r="H31" s="75">
        <f t="shared" si="1"/>
        <v>5039.4704000000002</v>
      </c>
    </row>
    <row r="32" spans="1:8" ht="27.95" customHeight="1" x14ac:dyDescent="0.25">
      <c r="A32" s="30">
        <f t="shared" si="2"/>
        <v>17</v>
      </c>
      <c r="B32" s="36" t="s">
        <v>60</v>
      </c>
      <c r="C32" s="81">
        <f>400.07*1.04</f>
        <v>416.07280000000003</v>
      </c>
      <c r="D32" s="79">
        <v>15.2</v>
      </c>
      <c r="E32" s="79">
        <v>15.2</v>
      </c>
      <c r="F32" s="75">
        <f t="shared" si="0"/>
        <v>6324.30656</v>
      </c>
      <c r="G32" s="75">
        <v>864.35</v>
      </c>
      <c r="H32" s="75">
        <f t="shared" si="1"/>
        <v>7188.6565600000004</v>
      </c>
    </row>
    <row r="33" spans="1:8" ht="27.95" customHeight="1" x14ac:dyDescent="0.25">
      <c r="A33" s="30">
        <f t="shared" si="2"/>
        <v>18</v>
      </c>
      <c r="B33" s="36" t="s">
        <v>62</v>
      </c>
      <c r="C33" s="81">
        <f>400.07*1.04</f>
        <v>416.07280000000003</v>
      </c>
      <c r="D33" s="79">
        <v>15.2</v>
      </c>
      <c r="E33" s="79">
        <v>15.2</v>
      </c>
      <c r="F33" s="75">
        <f t="shared" si="0"/>
        <v>6324.30656</v>
      </c>
      <c r="G33" s="75">
        <v>691.48</v>
      </c>
      <c r="H33" s="75">
        <f t="shared" si="1"/>
        <v>7015.7865600000005</v>
      </c>
    </row>
    <row r="34" spans="1:8" ht="27.95" customHeight="1" x14ac:dyDescent="0.25">
      <c r="A34" s="30">
        <f t="shared" si="2"/>
        <v>19</v>
      </c>
      <c r="B34" s="36" t="s">
        <v>283</v>
      </c>
      <c r="C34" s="81">
        <f>400.07*1.04</f>
        <v>416.07280000000003</v>
      </c>
      <c r="D34" s="79">
        <v>15.2</v>
      </c>
      <c r="E34" s="79">
        <v>15.2</v>
      </c>
      <c r="F34" s="75">
        <f t="shared" si="0"/>
        <v>6324.30656</v>
      </c>
      <c r="G34" s="75">
        <v>691.48</v>
      </c>
      <c r="H34" s="75">
        <f t="shared" si="1"/>
        <v>7015.7865600000005</v>
      </c>
    </row>
    <row r="35" spans="1:8" ht="27.95" customHeight="1" x14ac:dyDescent="0.25">
      <c r="A35" s="30">
        <f t="shared" si="2"/>
        <v>20</v>
      </c>
      <c r="B35" s="36" t="s">
        <v>67</v>
      </c>
      <c r="C35" s="81">
        <f>309.56*1.04</f>
        <v>321.94240000000002</v>
      </c>
      <c r="D35" s="79">
        <v>15.2</v>
      </c>
      <c r="E35" s="79">
        <v>15.2</v>
      </c>
      <c r="F35" s="75">
        <f t="shared" si="0"/>
        <v>4893.52448</v>
      </c>
      <c r="G35" s="75"/>
      <c r="H35" s="75">
        <f t="shared" si="1"/>
        <v>4893.52448</v>
      </c>
    </row>
    <row r="36" spans="1:8" ht="27.95" customHeight="1" x14ac:dyDescent="0.25">
      <c r="A36" s="30"/>
      <c r="B36" s="99" t="s">
        <v>65</v>
      </c>
      <c r="C36" s="81"/>
      <c r="D36" s="79"/>
      <c r="E36" s="79"/>
      <c r="F36" s="75"/>
      <c r="G36" s="75"/>
      <c r="H36" s="75"/>
    </row>
    <row r="37" spans="1:8" ht="27.95" customHeight="1" x14ac:dyDescent="0.25">
      <c r="A37" s="30">
        <f>A35+1</f>
        <v>21</v>
      </c>
      <c r="B37" s="43" t="s">
        <v>69</v>
      </c>
      <c r="C37" s="81">
        <v>410</v>
      </c>
      <c r="D37" s="79">
        <v>15.2</v>
      </c>
      <c r="E37" s="79">
        <v>15.2</v>
      </c>
      <c r="F37" s="75">
        <f>C37*E37</f>
        <v>6232</v>
      </c>
      <c r="G37" s="75">
        <v>518.61</v>
      </c>
      <c r="H37" s="75">
        <f>SUM(F37+G37)</f>
        <v>6750.61</v>
      </c>
    </row>
    <row r="38" spans="1:8" ht="27.95" customHeight="1" x14ac:dyDescent="0.25">
      <c r="A38" s="30">
        <f>A37+1</f>
        <v>22</v>
      </c>
      <c r="B38" s="36" t="s">
        <v>71</v>
      </c>
      <c r="C38" s="81">
        <f>395.3*1.04</f>
        <v>411.11200000000002</v>
      </c>
      <c r="D38" s="79">
        <v>15.2</v>
      </c>
      <c r="E38" s="79">
        <v>15.2</v>
      </c>
      <c r="F38" s="75">
        <f>C38*E38</f>
        <v>6248.9023999999999</v>
      </c>
      <c r="G38" s="75">
        <v>1037.22</v>
      </c>
      <c r="H38" s="75">
        <f>SUM(F38+G38)</f>
        <v>7286.1224000000002</v>
      </c>
    </row>
    <row r="39" spans="1:8" ht="27.95" customHeight="1" x14ac:dyDescent="0.25">
      <c r="A39" s="30">
        <f>A38+1</f>
        <v>23</v>
      </c>
      <c r="B39" s="48" t="s">
        <v>73</v>
      </c>
      <c r="C39" s="81">
        <f>318.84*1.04</f>
        <v>331.59359999999998</v>
      </c>
      <c r="D39" s="30">
        <v>15.2</v>
      </c>
      <c r="E39" s="79">
        <v>15.2</v>
      </c>
      <c r="F39" s="75">
        <f>C39*E39</f>
        <v>5040.2227199999998</v>
      </c>
      <c r="G39" s="75"/>
      <c r="H39" s="75">
        <f>SUM(F39+G39)</f>
        <v>5040.2227199999998</v>
      </c>
    </row>
    <row r="40" spans="1:8" ht="27.95" customHeight="1" x14ac:dyDescent="0.25">
      <c r="A40" s="30"/>
      <c r="B40" s="99" t="s">
        <v>74</v>
      </c>
      <c r="C40" s="81"/>
      <c r="D40" s="79"/>
      <c r="E40" s="79"/>
      <c r="F40" s="75"/>
      <c r="G40" s="75"/>
      <c r="H40" s="75"/>
    </row>
    <row r="41" spans="1:8" ht="27.95" customHeight="1" x14ac:dyDescent="0.25">
      <c r="A41" s="30">
        <f>A39+1</f>
        <v>24</v>
      </c>
      <c r="B41" s="46" t="s">
        <v>76</v>
      </c>
      <c r="C41" s="81">
        <v>410</v>
      </c>
      <c r="D41" s="79">
        <v>15.2</v>
      </c>
      <c r="E41" s="79">
        <v>15.2</v>
      </c>
      <c r="F41" s="75">
        <f>C41*E41</f>
        <v>6232</v>
      </c>
      <c r="G41" s="83"/>
      <c r="H41" s="75">
        <f>SUM(F41+G41)</f>
        <v>6232</v>
      </c>
    </row>
    <row r="42" spans="1:8" ht="27.95" customHeight="1" x14ac:dyDescent="0.25">
      <c r="A42" s="30">
        <f>A41+1</f>
        <v>25</v>
      </c>
      <c r="B42" s="36" t="s">
        <v>78</v>
      </c>
      <c r="C42" s="81">
        <f>400.07*1.04</f>
        <v>416.07280000000003</v>
      </c>
      <c r="D42" s="79">
        <v>15.2</v>
      </c>
      <c r="E42" s="79">
        <v>15.2</v>
      </c>
      <c r="F42" s="75">
        <f>C42*E42</f>
        <v>6324.30656</v>
      </c>
      <c r="G42" s="83">
        <v>864.35</v>
      </c>
      <c r="H42" s="75">
        <f>SUM(F42+G42)</f>
        <v>7188.6565600000004</v>
      </c>
    </row>
    <row r="43" spans="1:8" ht="27.95" customHeight="1" x14ac:dyDescent="0.25">
      <c r="A43" s="30">
        <f>A42+1</f>
        <v>26</v>
      </c>
      <c r="B43" s="36" t="s">
        <v>80</v>
      </c>
      <c r="C43" s="81">
        <f>400</f>
        <v>400</v>
      </c>
      <c r="D43" s="79">
        <v>15.2</v>
      </c>
      <c r="E43" s="79">
        <v>15.2</v>
      </c>
      <c r="F43" s="75">
        <f>C43*E43</f>
        <v>6080</v>
      </c>
      <c r="G43" s="83">
        <v>518.61</v>
      </c>
      <c r="H43" s="75">
        <f>SUM(F43+G43)</f>
        <v>6598.61</v>
      </c>
    </row>
    <row r="44" spans="1:8" ht="27.95" customHeight="1" x14ac:dyDescent="0.25">
      <c r="A44" s="30"/>
      <c r="B44" s="99" t="s">
        <v>83</v>
      </c>
      <c r="C44" s="81"/>
      <c r="D44" s="79"/>
      <c r="E44" s="79"/>
      <c r="F44" s="75"/>
      <c r="G44" s="75"/>
      <c r="H44" s="75"/>
    </row>
    <row r="45" spans="1:8" ht="27.95" customHeight="1" x14ac:dyDescent="0.25">
      <c r="A45" s="30">
        <f>A43+1</f>
        <v>27</v>
      </c>
      <c r="B45" s="36" t="s">
        <v>85</v>
      </c>
      <c r="C45" s="81">
        <f>410</f>
        <v>410</v>
      </c>
      <c r="D45" s="79">
        <v>15.2</v>
      </c>
      <c r="E45" s="79">
        <v>15.2</v>
      </c>
      <c r="F45" s="75">
        <f>C45*E45</f>
        <v>6232</v>
      </c>
      <c r="G45" s="75"/>
      <c r="H45" s="75">
        <f>SUM(F45+G45)</f>
        <v>6232</v>
      </c>
    </row>
    <row r="46" spans="1:8" ht="27.95" customHeight="1" x14ac:dyDescent="0.25">
      <c r="A46" s="30">
        <f>A45+1</f>
        <v>28</v>
      </c>
      <c r="B46" s="36" t="s">
        <v>87</v>
      </c>
      <c r="C46" s="81">
        <f>345.39*1.04</f>
        <v>359.2056</v>
      </c>
      <c r="D46" s="79">
        <v>15.2</v>
      </c>
      <c r="E46" s="79">
        <v>15.2</v>
      </c>
      <c r="F46" s="75">
        <f>C46*E46</f>
        <v>5459.9251199999999</v>
      </c>
      <c r="G46" s="75">
        <v>1037.22</v>
      </c>
      <c r="H46" s="75">
        <f>SUM(F46+G46)</f>
        <v>6497.1451200000001</v>
      </c>
    </row>
    <row r="47" spans="1:8" ht="27.95" customHeight="1" x14ac:dyDescent="0.25">
      <c r="A47" s="30">
        <f>A46+1</f>
        <v>29</v>
      </c>
      <c r="B47" s="36" t="s">
        <v>89</v>
      </c>
      <c r="C47" s="81">
        <f>345.39*1.04</f>
        <v>359.2056</v>
      </c>
      <c r="D47" s="79">
        <v>15.2</v>
      </c>
      <c r="E47" s="79">
        <v>15.2</v>
      </c>
      <c r="F47" s="75">
        <f>C47*E47</f>
        <v>5459.9251199999999</v>
      </c>
      <c r="G47" s="75">
        <v>864.35</v>
      </c>
      <c r="H47" s="75">
        <f>SUM(F47+G47)</f>
        <v>6324.2751200000002</v>
      </c>
    </row>
    <row r="48" spans="1:8" ht="27.95" customHeight="1" x14ac:dyDescent="0.25">
      <c r="A48" s="30">
        <f>A47+1</f>
        <v>30</v>
      </c>
      <c r="B48" s="36" t="s">
        <v>91</v>
      </c>
      <c r="C48" s="81">
        <f>316.18*1.04</f>
        <v>328.8272</v>
      </c>
      <c r="D48" s="79">
        <v>15.2</v>
      </c>
      <c r="E48" s="79">
        <v>15.2</v>
      </c>
      <c r="F48" s="75">
        <f>C48*E48</f>
        <v>4998.1734399999996</v>
      </c>
      <c r="G48" s="75">
        <v>864.35</v>
      </c>
      <c r="H48" s="75">
        <f>SUM(F48+G48)</f>
        <v>5862.5234399999999</v>
      </c>
    </row>
    <row r="49" spans="1:8" ht="27.95" customHeight="1" x14ac:dyDescent="0.25">
      <c r="A49" s="30"/>
      <c r="B49" s="99" t="s">
        <v>92</v>
      </c>
      <c r="C49" s="81"/>
      <c r="D49" s="79"/>
      <c r="E49" s="79"/>
      <c r="F49" s="75"/>
      <c r="G49" s="75"/>
      <c r="H49" s="75"/>
    </row>
    <row r="50" spans="1:8" ht="27.95" customHeight="1" x14ac:dyDescent="0.25">
      <c r="A50" s="30">
        <f>A48+1</f>
        <v>31</v>
      </c>
      <c r="B50" s="36" t="s">
        <v>94</v>
      </c>
      <c r="C50" s="81">
        <f>388</f>
        <v>388</v>
      </c>
      <c r="D50" s="79">
        <v>15.2</v>
      </c>
      <c r="E50" s="79">
        <v>15.2</v>
      </c>
      <c r="F50" s="75">
        <f t="shared" ref="F50:F55" si="3">C50*E50</f>
        <v>5897.5999999999995</v>
      </c>
      <c r="G50" s="75"/>
      <c r="H50" s="75">
        <f t="shared" ref="H50:H55" si="4">SUM(F50+G50)</f>
        <v>5897.5999999999995</v>
      </c>
    </row>
    <row r="51" spans="1:8" ht="27.95" customHeight="1" x14ac:dyDescent="0.25">
      <c r="A51" s="30">
        <f>A50+1</f>
        <v>32</v>
      </c>
      <c r="B51" s="36" t="s">
        <v>96</v>
      </c>
      <c r="C51" s="81">
        <f>402.27*1.04</f>
        <v>418.36079999999998</v>
      </c>
      <c r="D51" s="79">
        <v>15.2</v>
      </c>
      <c r="E51" s="79">
        <v>15.2</v>
      </c>
      <c r="F51" s="75">
        <f t="shared" si="3"/>
        <v>6359.0841599999994</v>
      </c>
      <c r="G51" s="75">
        <v>864.35</v>
      </c>
      <c r="H51" s="75">
        <f t="shared" si="4"/>
        <v>7223.4341599999998</v>
      </c>
    </row>
    <row r="52" spans="1:8" ht="27.95" customHeight="1" x14ac:dyDescent="0.25">
      <c r="A52" s="30">
        <f>A51+1</f>
        <v>33</v>
      </c>
      <c r="B52" s="36" t="s">
        <v>98</v>
      </c>
      <c r="C52" s="81">
        <f>130.89*1.04</f>
        <v>136.12559999999999</v>
      </c>
      <c r="D52" s="79">
        <v>15.2</v>
      </c>
      <c r="E52" s="79">
        <v>15.2</v>
      </c>
      <c r="F52" s="75">
        <f t="shared" si="3"/>
        <v>2069.1091199999996</v>
      </c>
      <c r="G52" s="75">
        <v>1210.0899999999999</v>
      </c>
      <c r="H52" s="75">
        <f t="shared" si="4"/>
        <v>3279.1991199999993</v>
      </c>
    </row>
    <row r="53" spans="1:8" ht="27.95" customHeight="1" x14ac:dyDescent="0.25">
      <c r="A53" s="30">
        <f>A52+1</f>
        <v>34</v>
      </c>
      <c r="B53" s="36" t="s">
        <v>100</v>
      </c>
      <c r="C53" s="81">
        <f>128.83*1.04</f>
        <v>133.98320000000001</v>
      </c>
      <c r="D53" s="79">
        <v>15.2</v>
      </c>
      <c r="E53" s="79">
        <v>15.2</v>
      </c>
      <c r="F53" s="75">
        <f t="shared" si="3"/>
        <v>2036.5446400000001</v>
      </c>
      <c r="G53" s="75">
        <v>864.35</v>
      </c>
      <c r="H53" s="75">
        <f t="shared" si="4"/>
        <v>2900.89464</v>
      </c>
    </row>
    <row r="54" spans="1:8" ht="27.95" customHeight="1" x14ac:dyDescent="0.25">
      <c r="A54" s="30">
        <f>A53+1</f>
        <v>35</v>
      </c>
      <c r="B54" s="36" t="s">
        <v>102</v>
      </c>
      <c r="C54" s="81">
        <f>95.28*1.04</f>
        <v>99.091200000000001</v>
      </c>
      <c r="D54" s="79">
        <v>15.2</v>
      </c>
      <c r="E54" s="79">
        <v>15.2</v>
      </c>
      <c r="F54" s="75">
        <f t="shared" si="3"/>
        <v>1506.18624</v>
      </c>
      <c r="G54" s="75">
        <v>691.48</v>
      </c>
      <c r="H54" s="75">
        <f t="shared" si="4"/>
        <v>2197.66624</v>
      </c>
    </row>
    <row r="55" spans="1:8" ht="27.95" customHeight="1" x14ac:dyDescent="0.25">
      <c r="A55" s="30">
        <f>A54+1</f>
        <v>36</v>
      </c>
      <c r="B55" s="36" t="s">
        <v>104</v>
      </c>
      <c r="C55" s="81">
        <f>237.61*1.04</f>
        <v>247.11440000000002</v>
      </c>
      <c r="D55" s="79">
        <v>15.2</v>
      </c>
      <c r="E55" s="79">
        <v>15.2</v>
      </c>
      <c r="F55" s="75">
        <f t="shared" si="3"/>
        <v>3756.13888</v>
      </c>
      <c r="G55" s="75">
        <v>518.61</v>
      </c>
      <c r="H55" s="75">
        <f t="shared" si="4"/>
        <v>4274.7488800000001</v>
      </c>
    </row>
    <row r="56" spans="1:8" ht="27.95" customHeight="1" x14ac:dyDescent="0.25">
      <c r="A56" s="30"/>
      <c r="B56" s="99" t="s">
        <v>105</v>
      </c>
      <c r="C56" s="81"/>
      <c r="D56" s="79"/>
      <c r="E56" s="79"/>
      <c r="F56" s="75"/>
      <c r="G56" s="75"/>
      <c r="H56" s="75"/>
    </row>
    <row r="57" spans="1:8" ht="27.95" customHeight="1" x14ac:dyDescent="0.25">
      <c r="A57" s="30">
        <f>A55+1</f>
        <v>37</v>
      </c>
      <c r="B57" s="43" t="s">
        <v>306</v>
      </c>
      <c r="C57" s="81">
        <f>460</f>
        <v>460</v>
      </c>
      <c r="D57" s="79">
        <v>15.2</v>
      </c>
      <c r="E57" s="79">
        <v>15.2</v>
      </c>
      <c r="F57" s="75">
        <f t="shared" ref="F57:F70" si="5">C57*E57</f>
        <v>6992</v>
      </c>
      <c r="G57" s="66"/>
      <c r="H57" s="75">
        <f t="shared" ref="H57:H70" si="6">SUM(F57+G57)</f>
        <v>6992</v>
      </c>
    </row>
    <row r="58" spans="1:8" ht="27.95" customHeight="1" x14ac:dyDescent="0.25">
      <c r="A58" s="30">
        <f>A57+1</f>
        <v>38</v>
      </c>
      <c r="B58" s="36" t="s">
        <v>108</v>
      </c>
      <c r="C58" s="81">
        <f>336.47*1.04</f>
        <v>349.92880000000002</v>
      </c>
      <c r="D58" s="79">
        <v>15.2</v>
      </c>
      <c r="E58" s="79">
        <v>15.2</v>
      </c>
      <c r="F58" s="75">
        <f t="shared" si="5"/>
        <v>5318.9177600000003</v>
      </c>
      <c r="G58" s="75">
        <v>1037.22</v>
      </c>
      <c r="H58" s="75">
        <f t="shared" si="6"/>
        <v>6356.1377600000005</v>
      </c>
    </row>
    <row r="59" spans="1:8" ht="27.95" customHeight="1" x14ac:dyDescent="0.25">
      <c r="A59" s="30">
        <f t="shared" ref="A59:A70" si="7">A58+1</f>
        <v>39</v>
      </c>
      <c r="B59" s="36" t="s">
        <v>110</v>
      </c>
      <c r="C59" s="81">
        <f>360.84*1.04</f>
        <v>375.27359999999999</v>
      </c>
      <c r="D59" s="79">
        <v>15.2</v>
      </c>
      <c r="E59" s="79">
        <v>15.2</v>
      </c>
      <c r="F59" s="75">
        <f t="shared" si="5"/>
        <v>5704.1587199999994</v>
      </c>
      <c r="G59" s="75"/>
      <c r="H59" s="75">
        <f t="shared" si="6"/>
        <v>5704.1587199999994</v>
      </c>
    </row>
    <row r="60" spans="1:8" ht="27.95" customHeight="1" x14ac:dyDescent="0.25">
      <c r="A60" s="30">
        <f t="shared" si="7"/>
        <v>40</v>
      </c>
      <c r="B60" s="36" t="s">
        <v>112</v>
      </c>
      <c r="C60" s="81">
        <f>328.57*1.04</f>
        <v>341.71280000000002</v>
      </c>
      <c r="D60" s="79">
        <v>15.2</v>
      </c>
      <c r="E60" s="79">
        <v>15.2</v>
      </c>
      <c r="F60" s="75">
        <f t="shared" si="5"/>
        <v>5194.0345600000001</v>
      </c>
      <c r="G60" s="75">
        <v>864.35</v>
      </c>
      <c r="H60" s="75">
        <f t="shared" si="6"/>
        <v>6058.3845600000004</v>
      </c>
    </row>
    <row r="61" spans="1:8" ht="27.95" customHeight="1" x14ac:dyDescent="0.25">
      <c r="A61" s="30">
        <f t="shared" si="7"/>
        <v>41</v>
      </c>
      <c r="B61" s="36" t="s">
        <v>114</v>
      </c>
      <c r="C61" s="81">
        <f>379.27*1.04</f>
        <v>394.44079999999997</v>
      </c>
      <c r="D61" s="79">
        <v>15.2</v>
      </c>
      <c r="E61" s="79">
        <v>15.2</v>
      </c>
      <c r="F61" s="75">
        <f t="shared" si="5"/>
        <v>5995.5001599999996</v>
      </c>
      <c r="G61" s="75"/>
      <c r="H61" s="75">
        <f t="shared" si="6"/>
        <v>5995.5001599999996</v>
      </c>
    </row>
    <row r="62" spans="1:8" ht="27.95" customHeight="1" x14ac:dyDescent="0.25">
      <c r="A62" s="30">
        <f t="shared" si="7"/>
        <v>42</v>
      </c>
      <c r="B62" s="36" t="s">
        <v>116</v>
      </c>
      <c r="C62" s="81">
        <f>371</f>
        <v>371</v>
      </c>
      <c r="D62" s="79">
        <v>15.2</v>
      </c>
      <c r="E62" s="79">
        <v>15.2</v>
      </c>
      <c r="F62" s="75">
        <f t="shared" si="5"/>
        <v>5639.2</v>
      </c>
      <c r="G62" s="75"/>
      <c r="H62" s="75">
        <f t="shared" si="6"/>
        <v>5639.2</v>
      </c>
    </row>
    <row r="63" spans="1:8" ht="27.95" customHeight="1" x14ac:dyDescent="0.25">
      <c r="A63" s="30">
        <f t="shared" si="7"/>
        <v>43</v>
      </c>
      <c r="B63" s="36" t="s">
        <v>118</v>
      </c>
      <c r="C63" s="81">
        <f>251.87*1.04</f>
        <v>261.94479999999999</v>
      </c>
      <c r="D63" s="79">
        <v>15.2</v>
      </c>
      <c r="E63" s="79">
        <v>15.2</v>
      </c>
      <c r="F63" s="75">
        <f t="shared" si="5"/>
        <v>3981.5609599999998</v>
      </c>
      <c r="G63" s="75">
        <v>1210.0899999999999</v>
      </c>
      <c r="H63" s="75">
        <f t="shared" si="6"/>
        <v>5191.6509599999999</v>
      </c>
    </row>
    <row r="64" spans="1:8" ht="27.95" customHeight="1" x14ac:dyDescent="0.25">
      <c r="A64" s="30">
        <f t="shared" si="7"/>
        <v>44</v>
      </c>
      <c r="B64" s="36" t="s">
        <v>120</v>
      </c>
      <c r="C64" s="81">
        <f>251.87*1.04</f>
        <v>261.94479999999999</v>
      </c>
      <c r="D64" s="79">
        <v>15.2</v>
      </c>
      <c r="E64" s="79">
        <v>15.2</v>
      </c>
      <c r="F64" s="75">
        <f t="shared" si="5"/>
        <v>3981.5609599999998</v>
      </c>
      <c r="G64" s="75">
        <v>1037.22</v>
      </c>
      <c r="H64" s="75">
        <f t="shared" si="6"/>
        <v>5018.7809600000001</v>
      </c>
    </row>
    <row r="65" spans="1:8" ht="27.95" customHeight="1" x14ac:dyDescent="0.25">
      <c r="A65" s="30">
        <f t="shared" si="7"/>
        <v>45</v>
      </c>
      <c r="B65" s="36" t="s">
        <v>122</v>
      </c>
      <c r="C65" s="81">
        <f>251.87*1.04</f>
        <v>261.94479999999999</v>
      </c>
      <c r="D65" s="79">
        <v>15.2</v>
      </c>
      <c r="E65" s="79">
        <v>15.2</v>
      </c>
      <c r="F65" s="75">
        <f t="shared" si="5"/>
        <v>3981.5609599999998</v>
      </c>
      <c r="G65" s="75">
        <v>1037.22</v>
      </c>
      <c r="H65" s="75">
        <f t="shared" si="6"/>
        <v>5018.7809600000001</v>
      </c>
    </row>
    <row r="66" spans="1:8" ht="27.95" customHeight="1" x14ac:dyDescent="0.25">
      <c r="A66" s="30">
        <f t="shared" si="7"/>
        <v>46</v>
      </c>
      <c r="B66" s="36" t="s">
        <v>124</v>
      </c>
      <c r="C66" s="81">
        <f>251.87*1.04</f>
        <v>261.94479999999999</v>
      </c>
      <c r="D66" s="79">
        <v>15.2</v>
      </c>
      <c r="E66" s="79">
        <v>15.2</v>
      </c>
      <c r="F66" s="75">
        <f t="shared" si="5"/>
        <v>3981.5609599999998</v>
      </c>
      <c r="G66" s="75">
        <v>1037.22</v>
      </c>
      <c r="H66" s="75">
        <f t="shared" si="6"/>
        <v>5018.7809600000001</v>
      </c>
    </row>
    <row r="67" spans="1:8" ht="27.95" customHeight="1" x14ac:dyDescent="0.25">
      <c r="A67" s="30">
        <f t="shared" si="7"/>
        <v>47</v>
      </c>
      <c r="B67" s="36" t="s">
        <v>126</v>
      </c>
      <c r="C67" s="81">
        <f>319.39*1.04</f>
        <v>332.16559999999998</v>
      </c>
      <c r="D67" s="79">
        <v>15.2</v>
      </c>
      <c r="E67" s="79">
        <v>15.2</v>
      </c>
      <c r="F67" s="75">
        <f t="shared" si="5"/>
        <v>5048.9171199999992</v>
      </c>
      <c r="G67" s="75">
        <v>691.48</v>
      </c>
      <c r="H67" s="75">
        <f t="shared" si="6"/>
        <v>5740.3971199999996</v>
      </c>
    </row>
    <row r="68" spans="1:8" ht="27.95" customHeight="1" x14ac:dyDescent="0.25">
      <c r="A68" s="30">
        <f t="shared" si="7"/>
        <v>48</v>
      </c>
      <c r="B68" s="48" t="s">
        <v>128</v>
      </c>
      <c r="C68" s="81">
        <f>319.39*1.04</f>
        <v>332.16559999999998</v>
      </c>
      <c r="D68" s="79">
        <v>15.2</v>
      </c>
      <c r="E68" s="79">
        <v>15.2</v>
      </c>
      <c r="F68" s="75">
        <f t="shared" si="5"/>
        <v>5048.9171199999992</v>
      </c>
      <c r="G68" s="75"/>
      <c r="H68" s="75">
        <f t="shared" si="6"/>
        <v>5048.9171199999992</v>
      </c>
    </row>
    <row r="69" spans="1:8" ht="27.95" customHeight="1" x14ac:dyDescent="0.25">
      <c r="A69" s="30">
        <f t="shared" si="7"/>
        <v>49</v>
      </c>
      <c r="B69" s="36" t="s">
        <v>130</v>
      </c>
      <c r="C69" s="81">
        <f>319.39*1.04</f>
        <v>332.16559999999998</v>
      </c>
      <c r="D69" s="79">
        <v>15.2</v>
      </c>
      <c r="E69" s="79">
        <v>15.2</v>
      </c>
      <c r="F69" s="75">
        <f t="shared" si="5"/>
        <v>5048.9171199999992</v>
      </c>
      <c r="G69" s="75">
        <v>691.48</v>
      </c>
      <c r="H69" s="75">
        <f t="shared" si="6"/>
        <v>5740.3971199999996</v>
      </c>
    </row>
    <row r="70" spans="1:8" ht="27.95" customHeight="1" x14ac:dyDescent="0.25">
      <c r="A70" s="30">
        <f t="shared" si="7"/>
        <v>50</v>
      </c>
      <c r="B70" s="36" t="s">
        <v>132</v>
      </c>
      <c r="C70" s="81">
        <f>186.91*1.04</f>
        <v>194.38640000000001</v>
      </c>
      <c r="D70" s="79">
        <v>15.2</v>
      </c>
      <c r="E70" s="79">
        <v>15.2</v>
      </c>
      <c r="F70" s="75">
        <f t="shared" si="5"/>
        <v>2954.67328</v>
      </c>
      <c r="G70" s="75">
        <v>518.61</v>
      </c>
      <c r="H70" s="75">
        <f t="shared" si="6"/>
        <v>3473.2832800000001</v>
      </c>
    </row>
    <row r="71" spans="1:8" ht="27.95" customHeight="1" x14ac:dyDescent="0.25">
      <c r="A71" s="30"/>
      <c r="B71" s="99" t="s">
        <v>133</v>
      </c>
      <c r="C71" s="81"/>
      <c r="D71" s="79"/>
      <c r="E71" s="79"/>
      <c r="F71" s="75"/>
      <c r="G71" s="75"/>
      <c r="H71" s="75"/>
    </row>
    <row r="72" spans="1:8" ht="27.95" customHeight="1" x14ac:dyDescent="0.25">
      <c r="A72" s="30">
        <f>A70+1</f>
        <v>51</v>
      </c>
      <c r="B72" s="36" t="s">
        <v>137</v>
      </c>
      <c r="C72" s="81">
        <f>261.98*1.04</f>
        <v>272.45920000000001</v>
      </c>
      <c r="D72" s="79">
        <v>15.2</v>
      </c>
      <c r="E72" s="79">
        <v>15.2</v>
      </c>
      <c r="F72" s="75">
        <f t="shared" ref="F72:F78" si="8">C72*E72</f>
        <v>4141.3798399999996</v>
      </c>
      <c r="G72" s="75">
        <v>1037.22</v>
      </c>
      <c r="H72" s="75">
        <f t="shared" ref="H72:H78" si="9">SUM(F72+G72)</f>
        <v>5178.5998399999999</v>
      </c>
    </row>
    <row r="73" spans="1:8" ht="27.95" customHeight="1" x14ac:dyDescent="0.25">
      <c r="A73" s="30">
        <f t="shared" ref="A73:A76" si="10">A72+1</f>
        <v>52</v>
      </c>
      <c r="B73" s="36" t="s">
        <v>139</v>
      </c>
      <c r="C73" s="81">
        <f>251.87*1.04</f>
        <v>261.94479999999999</v>
      </c>
      <c r="D73" s="79">
        <v>15.2</v>
      </c>
      <c r="E73" s="79">
        <v>15.2</v>
      </c>
      <c r="F73" s="75">
        <f t="shared" si="8"/>
        <v>3981.5609599999998</v>
      </c>
      <c r="G73" s="75">
        <v>1210.0899999999999</v>
      </c>
      <c r="H73" s="75">
        <f t="shared" si="9"/>
        <v>5191.6509599999999</v>
      </c>
    </row>
    <row r="74" spans="1:8" ht="27.95" customHeight="1" x14ac:dyDescent="0.25">
      <c r="A74" s="30">
        <f t="shared" si="10"/>
        <v>53</v>
      </c>
      <c r="B74" s="43" t="s">
        <v>141</v>
      </c>
      <c r="C74" s="81">
        <f>269.11*1.04</f>
        <v>279.87440000000004</v>
      </c>
      <c r="D74" s="30">
        <v>15.2</v>
      </c>
      <c r="E74" s="79">
        <v>15.2</v>
      </c>
      <c r="F74" s="75">
        <f t="shared" si="8"/>
        <v>4254.0908800000007</v>
      </c>
      <c r="G74" s="75">
        <v>518.61</v>
      </c>
      <c r="H74" s="75">
        <f t="shared" si="9"/>
        <v>4772.7008800000003</v>
      </c>
    </row>
    <row r="75" spans="1:8" ht="27.95" customHeight="1" x14ac:dyDescent="0.25">
      <c r="A75" s="30">
        <f t="shared" si="10"/>
        <v>54</v>
      </c>
      <c r="B75" s="36" t="s">
        <v>143</v>
      </c>
      <c r="C75" s="81">
        <f>251.87*1.04</f>
        <v>261.94479999999999</v>
      </c>
      <c r="D75" s="79">
        <v>15.2</v>
      </c>
      <c r="E75" s="79">
        <v>15.2</v>
      </c>
      <c r="F75" s="75">
        <f t="shared" si="8"/>
        <v>3981.5609599999998</v>
      </c>
      <c r="G75" s="75">
        <v>1037.22</v>
      </c>
      <c r="H75" s="75">
        <f t="shared" si="9"/>
        <v>5018.7809600000001</v>
      </c>
    </row>
    <row r="76" spans="1:8" ht="27.95" customHeight="1" x14ac:dyDescent="0.25">
      <c r="A76" s="30">
        <f t="shared" si="10"/>
        <v>55</v>
      </c>
      <c r="B76" s="36" t="s">
        <v>145</v>
      </c>
      <c r="C76" s="81">
        <f>251.87*1.04</f>
        <v>261.94479999999999</v>
      </c>
      <c r="D76" s="79">
        <v>15.2</v>
      </c>
      <c r="E76" s="79">
        <v>15.2</v>
      </c>
      <c r="F76" s="75">
        <f t="shared" si="8"/>
        <v>3981.5609599999998</v>
      </c>
      <c r="G76" s="75">
        <v>864.35</v>
      </c>
      <c r="H76" s="75">
        <f t="shared" si="9"/>
        <v>4845.9109600000002</v>
      </c>
    </row>
    <row r="77" spans="1:8" ht="27.95" customHeight="1" x14ac:dyDescent="0.25">
      <c r="A77" s="3">
        <f>A76+1</f>
        <v>56</v>
      </c>
      <c r="B77" s="36" t="s">
        <v>170</v>
      </c>
      <c r="C77" s="81">
        <f>280</f>
        <v>280</v>
      </c>
      <c r="D77" s="79">
        <v>15.2</v>
      </c>
      <c r="E77" s="79">
        <v>15.2</v>
      </c>
      <c r="F77" s="75">
        <f t="shared" si="8"/>
        <v>4256</v>
      </c>
      <c r="G77" s="75">
        <v>1037.22</v>
      </c>
      <c r="H77" s="75">
        <f t="shared" si="9"/>
        <v>5293.22</v>
      </c>
    </row>
    <row r="78" spans="1:8" ht="27.95" customHeight="1" x14ac:dyDescent="0.25">
      <c r="A78" s="30">
        <f>A77+1</f>
        <v>57</v>
      </c>
      <c r="B78" s="36" t="s">
        <v>147</v>
      </c>
      <c r="C78" s="81">
        <f>366.8*1.04</f>
        <v>381.47200000000004</v>
      </c>
      <c r="D78" s="79">
        <v>15.2</v>
      </c>
      <c r="E78" s="79">
        <v>15.2</v>
      </c>
      <c r="F78" s="75">
        <f t="shared" si="8"/>
        <v>5798.3744000000006</v>
      </c>
      <c r="G78" s="75">
        <v>1037.22</v>
      </c>
      <c r="H78" s="75">
        <f t="shared" si="9"/>
        <v>6835.5944000000009</v>
      </c>
    </row>
    <row r="79" spans="1:8" ht="27.95" customHeight="1" x14ac:dyDescent="0.25">
      <c r="A79" s="30"/>
      <c r="B79" s="100" t="s">
        <v>148</v>
      </c>
      <c r="C79" s="81"/>
      <c r="D79" s="84"/>
      <c r="E79" s="79"/>
      <c r="F79" s="85"/>
      <c r="G79" s="85"/>
      <c r="H79" s="75"/>
    </row>
    <row r="80" spans="1:8" ht="27.95" customHeight="1" x14ac:dyDescent="0.25">
      <c r="A80" s="30">
        <f>A78+1</f>
        <v>58</v>
      </c>
      <c r="B80" s="57" t="s">
        <v>152</v>
      </c>
      <c r="C80" s="81">
        <f>305.88*1.04</f>
        <v>318.11520000000002</v>
      </c>
      <c r="D80" s="67">
        <v>15.2</v>
      </c>
      <c r="E80" s="79">
        <v>15.2</v>
      </c>
      <c r="F80" s="75">
        <f>C80*E80</f>
        <v>4835.3510400000005</v>
      </c>
      <c r="G80" s="75">
        <v>518.25</v>
      </c>
      <c r="H80" s="75">
        <f>SUM(F80+G80)</f>
        <v>5353.6010400000005</v>
      </c>
    </row>
    <row r="81" spans="1:8" ht="27.95" customHeight="1" x14ac:dyDescent="0.25">
      <c r="A81" s="30">
        <f>A80+1</f>
        <v>59</v>
      </c>
      <c r="B81" s="57" t="s">
        <v>154</v>
      </c>
      <c r="C81" s="81">
        <f>336.47*1.04</f>
        <v>349.92880000000002</v>
      </c>
      <c r="D81" s="79">
        <v>15.2</v>
      </c>
      <c r="E81" s="79">
        <v>15.2</v>
      </c>
      <c r="F81" s="75">
        <v>0</v>
      </c>
      <c r="G81" s="75"/>
      <c r="H81" s="75">
        <f>SUM(F81+G81)</f>
        <v>0</v>
      </c>
    </row>
    <row r="82" spans="1:8" ht="27.95" customHeight="1" x14ac:dyDescent="0.25">
      <c r="A82" s="30">
        <f>A81+1</f>
        <v>60</v>
      </c>
      <c r="B82" s="57" t="s">
        <v>311</v>
      </c>
      <c r="C82" s="81">
        <v>349.93</v>
      </c>
      <c r="D82" s="79">
        <v>15.2</v>
      </c>
      <c r="E82" s="79">
        <v>15.2</v>
      </c>
      <c r="F82" s="75">
        <f>C82*E82</f>
        <v>5318.9359999999997</v>
      </c>
      <c r="G82" s="75"/>
      <c r="H82" s="75">
        <f>SUM(F82+G82)</f>
        <v>5318.9359999999997</v>
      </c>
    </row>
    <row r="83" spans="1:8" ht="27.95" customHeight="1" x14ac:dyDescent="0.25">
      <c r="A83" s="30"/>
      <c r="B83" s="100" t="s">
        <v>155</v>
      </c>
      <c r="C83" s="81"/>
      <c r="D83" s="67"/>
      <c r="E83" s="79"/>
      <c r="F83" s="75"/>
      <c r="G83" s="75"/>
      <c r="H83" s="75"/>
    </row>
    <row r="84" spans="1:8" ht="27.95" customHeight="1" x14ac:dyDescent="0.25">
      <c r="A84" s="30">
        <f>A82+1</f>
        <v>61</v>
      </c>
      <c r="B84" s="43" t="s">
        <v>157</v>
      </c>
      <c r="C84" s="81">
        <f>388</f>
        <v>388</v>
      </c>
      <c r="D84" s="79">
        <v>15.2</v>
      </c>
      <c r="E84" s="79">
        <v>15.2</v>
      </c>
      <c r="F84" s="75">
        <f>C84*E84</f>
        <v>5897.5999999999995</v>
      </c>
      <c r="G84" s="75"/>
      <c r="H84" s="75">
        <f>SUM(F84+G84)</f>
        <v>5897.5999999999995</v>
      </c>
    </row>
    <row r="85" spans="1:8" ht="27.95" customHeight="1" x14ac:dyDescent="0.25">
      <c r="A85" s="30"/>
      <c r="B85" s="99" t="s">
        <v>158</v>
      </c>
      <c r="C85" s="81"/>
      <c r="D85" s="79"/>
      <c r="E85" s="79"/>
      <c r="F85" s="75"/>
      <c r="G85" s="75"/>
      <c r="H85" s="75"/>
    </row>
    <row r="86" spans="1:8" ht="22.5" customHeight="1" x14ac:dyDescent="0.3">
      <c r="A86" s="3">
        <f>A84+1</f>
        <v>62</v>
      </c>
      <c r="B86" s="39" t="s">
        <v>160</v>
      </c>
      <c r="C86" s="81">
        <f>410</f>
        <v>410</v>
      </c>
      <c r="D86" s="79">
        <v>15.2</v>
      </c>
      <c r="E86" s="79">
        <v>15.2</v>
      </c>
      <c r="F86" s="75">
        <f t="shared" ref="F86:F91" si="11">C86*E86</f>
        <v>6232</v>
      </c>
      <c r="G86" s="75"/>
      <c r="H86" s="75">
        <f t="shared" ref="H86:H91" si="12">SUM(F86+G86)</f>
        <v>6232</v>
      </c>
    </row>
    <row r="87" spans="1:8" ht="27.95" customHeight="1" x14ac:dyDescent="0.25">
      <c r="A87" s="3">
        <f t="shared" ref="A87:A91" si="13">A86+1</f>
        <v>63</v>
      </c>
      <c r="B87" s="36" t="s">
        <v>164</v>
      </c>
      <c r="C87" s="81">
        <f>280</f>
        <v>280</v>
      </c>
      <c r="D87" s="79">
        <v>15.2</v>
      </c>
      <c r="E87" s="79">
        <v>15.2</v>
      </c>
      <c r="F87" s="75">
        <f t="shared" si="11"/>
        <v>4256</v>
      </c>
      <c r="G87" s="75">
        <v>864.35</v>
      </c>
      <c r="H87" s="75">
        <f t="shared" si="12"/>
        <v>5120.3500000000004</v>
      </c>
    </row>
    <row r="88" spans="1:8" ht="27.95" customHeight="1" x14ac:dyDescent="0.25">
      <c r="A88" s="3">
        <f t="shared" si="13"/>
        <v>64</v>
      </c>
      <c r="B88" s="48" t="s">
        <v>166</v>
      </c>
      <c r="C88" s="81">
        <f>318.76*1.04</f>
        <v>331.5104</v>
      </c>
      <c r="D88" s="79">
        <v>15.2</v>
      </c>
      <c r="E88" s="79">
        <v>15.2</v>
      </c>
      <c r="F88" s="75">
        <f t="shared" si="11"/>
        <v>5038.9580799999994</v>
      </c>
      <c r="G88" s="66"/>
      <c r="H88" s="75">
        <f t="shared" si="12"/>
        <v>5038.9580799999994</v>
      </c>
    </row>
    <row r="89" spans="1:8" ht="27.95" customHeight="1" x14ac:dyDescent="0.25">
      <c r="A89" s="3">
        <f t="shared" si="13"/>
        <v>65</v>
      </c>
      <c r="B89" s="48" t="s">
        <v>168</v>
      </c>
      <c r="C89" s="81">
        <f>316.18*1.04</f>
        <v>328.8272</v>
      </c>
      <c r="D89" s="79">
        <v>15.2</v>
      </c>
      <c r="E89" s="79">
        <v>15.2</v>
      </c>
      <c r="F89" s="75">
        <f t="shared" si="11"/>
        <v>4998.1734399999996</v>
      </c>
      <c r="G89" s="66">
        <v>518.61</v>
      </c>
      <c r="H89" s="75">
        <f t="shared" si="12"/>
        <v>5516.7834399999992</v>
      </c>
    </row>
    <row r="90" spans="1:8" ht="27.95" customHeight="1" x14ac:dyDescent="0.25">
      <c r="A90" s="3">
        <f t="shared" si="13"/>
        <v>66</v>
      </c>
      <c r="B90" s="36" t="s">
        <v>135</v>
      </c>
      <c r="C90" s="81">
        <f>410</f>
        <v>410</v>
      </c>
      <c r="D90" s="79">
        <v>15.2</v>
      </c>
      <c r="E90" s="79">
        <v>15.2</v>
      </c>
      <c r="F90" s="75">
        <f t="shared" si="11"/>
        <v>6232</v>
      </c>
      <c r="G90" s="75">
        <v>518.61</v>
      </c>
      <c r="H90" s="75">
        <f t="shared" si="12"/>
        <v>6750.61</v>
      </c>
    </row>
    <row r="91" spans="1:8" ht="27.95" customHeight="1" x14ac:dyDescent="0.25">
      <c r="A91" s="3">
        <f t="shared" si="13"/>
        <v>67</v>
      </c>
      <c r="B91" s="36" t="s">
        <v>312</v>
      </c>
      <c r="C91" s="81">
        <v>280</v>
      </c>
      <c r="D91" s="79">
        <v>15.2</v>
      </c>
      <c r="E91" s="79">
        <v>15.2</v>
      </c>
      <c r="F91" s="75">
        <f t="shared" si="11"/>
        <v>4256</v>
      </c>
      <c r="G91" s="75"/>
      <c r="H91" s="75">
        <f t="shared" si="12"/>
        <v>4256</v>
      </c>
    </row>
    <row r="92" spans="1:8" ht="27.95" customHeight="1" x14ac:dyDescent="0.25">
      <c r="A92" s="30"/>
      <c r="B92" s="99" t="s">
        <v>171</v>
      </c>
      <c r="C92" s="81"/>
      <c r="D92" s="79"/>
      <c r="E92" s="79"/>
      <c r="F92" s="75"/>
      <c r="G92" s="75"/>
      <c r="H92" s="75"/>
    </row>
    <row r="93" spans="1:8" ht="27.95" customHeight="1" x14ac:dyDescent="0.25">
      <c r="A93" s="30">
        <f>A91+1</f>
        <v>68</v>
      </c>
      <c r="B93" s="43" t="s">
        <v>37</v>
      </c>
      <c r="C93" s="81">
        <v>410</v>
      </c>
      <c r="D93" s="79">
        <v>15.2</v>
      </c>
      <c r="E93" s="79">
        <v>15.2</v>
      </c>
      <c r="F93" s="75">
        <f t="shared" ref="F93:F114" si="14">C93*E93</f>
        <v>6232</v>
      </c>
      <c r="G93" s="75"/>
      <c r="H93" s="75">
        <f t="shared" ref="H93:H114" si="15">SUM(F93+G93)</f>
        <v>6232</v>
      </c>
    </row>
    <row r="94" spans="1:8" ht="27.95" customHeight="1" x14ac:dyDescent="0.25">
      <c r="A94" s="30">
        <f>A93+1</f>
        <v>69</v>
      </c>
      <c r="B94" s="36" t="s">
        <v>175</v>
      </c>
      <c r="C94" s="81">
        <f>269.11*1.04</f>
        <v>279.87440000000004</v>
      </c>
      <c r="D94" s="79">
        <v>15.2</v>
      </c>
      <c r="E94" s="79">
        <v>15.2</v>
      </c>
      <c r="F94" s="75">
        <f t="shared" si="14"/>
        <v>4254.0908800000007</v>
      </c>
      <c r="G94" s="75">
        <v>1037.22</v>
      </c>
      <c r="H94" s="75">
        <f t="shared" si="15"/>
        <v>5291.3108800000009</v>
      </c>
    </row>
    <row r="95" spans="1:8" ht="27.95" customHeight="1" x14ac:dyDescent="0.25">
      <c r="A95" s="30">
        <f>A94+1</f>
        <v>70</v>
      </c>
      <c r="B95" s="36" t="s">
        <v>177</v>
      </c>
      <c r="C95" s="81">
        <f t="shared" ref="C95:C102" si="16">269.11*1.04</f>
        <v>279.87440000000004</v>
      </c>
      <c r="D95" s="79">
        <v>15.2</v>
      </c>
      <c r="E95" s="79">
        <v>15.2</v>
      </c>
      <c r="F95" s="75">
        <f t="shared" si="14"/>
        <v>4254.0908800000007</v>
      </c>
      <c r="G95" s="75">
        <v>1210.0899999999999</v>
      </c>
      <c r="H95" s="75">
        <f t="shared" si="15"/>
        <v>5464.1808800000008</v>
      </c>
    </row>
    <row r="96" spans="1:8" ht="27.95" customHeight="1" x14ac:dyDescent="0.25">
      <c r="A96" s="30">
        <f t="shared" ref="A96:A150" si="17">A95+1</f>
        <v>71</v>
      </c>
      <c r="B96" s="36" t="s">
        <v>179</v>
      </c>
      <c r="C96" s="81">
        <f t="shared" si="16"/>
        <v>279.87440000000004</v>
      </c>
      <c r="D96" s="79">
        <v>15.2</v>
      </c>
      <c r="E96" s="79">
        <v>15.2</v>
      </c>
      <c r="F96" s="75">
        <f t="shared" si="14"/>
        <v>4254.0908800000007</v>
      </c>
      <c r="G96" s="75">
        <v>864.35</v>
      </c>
      <c r="H96" s="75">
        <f t="shared" si="15"/>
        <v>5118.440880000001</v>
      </c>
    </row>
    <row r="97" spans="1:8" ht="27.95" customHeight="1" x14ac:dyDescent="0.25">
      <c r="A97" s="30">
        <f t="shared" si="17"/>
        <v>72</v>
      </c>
      <c r="B97" s="36" t="s">
        <v>181</v>
      </c>
      <c r="C97" s="81">
        <f t="shared" si="16"/>
        <v>279.87440000000004</v>
      </c>
      <c r="D97" s="79">
        <v>15.2</v>
      </c>
      <c r="E97" s="79">
        <v>15.2</v>
      </c>
      <c r="F97" s="75">
        <f t="shared" si="14"/>
        <v>4254.0908800000007</v>
      </c>
      <c r="G97" s="75"/>
      <c r="H97" s="75">
        <f t="shared" si="15"/>
        <v>4254.0908800000007</v>
      </c>
    </row>
    <row r="98" spans="1:8" ht="27.95" customHeight="1" x14ac:dyDescent="0.25">
      <c r="A98" s="30">
        <f t="shared" si="17"/>
        <v>73</v>
      </c>
      <c r="B98" s="36" t="s">
        <v>183</v>
      </c>
      <c r="C98" s="81">
        <f t="shared" si="16"/>
        <v>279.87440000000004</v>
      </c>
      <c r="D98" s="79">
        <v>15.2</v>
      </c>
      <c r="E98" s="79">
        <v>15.2</v>
      </c>
      <c r="F98" s="75">
        <f t="shared" si="14"/>
        <v>4254.0908800000007</v>
      </c>
      <c r="G98" s="75">
        <v>1037.22</v>
      </c>
      <c r="H98" s="75">
        <f t="shared" si="15"/>
        <v>5291.3108800000009</v>
      </c>
    </row>
    <row r="99" spans="1:8" ht="27.95" customHeight="1" x14ac:dyDescent="0.25">
      <c r="A99" s="30">
        <f t="shared" si="17"/>
        <v>74</v>
      </c>
      <c r="B99" s="36" t="s">
        <v>185</v>
      </c>
      <c r="C99" s="81">
        <f t="shared" si="16"/>
        <v>279.87440000000004</v>
      </c>
      <c r="D99" s="79">
        <v>15.2</v>
      </c>
      <c r="E99" s="79">
        <v>15.2</v>
      </c>
      <c r="F99" s="75">
        <f t="shared" si="14"/>
        <v>4254.0908800000007</v>
      </c>
      <c r="G99" s="75">
        <v>1037.22</v>
      </c>
      <c r="H99" s="75">
        <f t="shared" si="15"/>
        <v>5291.3108800000009</v>
      </c>
    </row>
    <row r="100" spans="1:8" ht="27.95" customHeight="1" x14ac:dyDescent="0.25">
      <c r="A100" s="30">
        <f t="shared" si="17"/>
        <v>75</v>
      </c>
      <c r="B100" s="36" t="s">
        <v>187</v>
      </c>
      <c r="C100" s="81">
        <f t="shared" si="16"/>
        <v>279.87440000000004</v>
      </c>
      <c r="D100" s="79">
        <v>15.2</v>
      </c>
      <c r="E100" s="79">
        <v>15.2</v>
      </c>
      <c r="F100" s="75">
        <f t="shared" si="14"/>
        <v>4254.0908800000007</v>
      </c>
      <c r="G100" s="75">
        <v>691.48</v>
      </c>
      <c r="H100" s="75">
        <f t="shared" si="15"/>
        <v>4945.5708800000011</v>
      </c>
    </row>
    <row r="101" spans="1:8" ht="27.95" customHeight="1" x14ac:dyDescent="0.25">
      <c r="A101" s="30">
        <f t="shared" si="17"/>
        <v>76</v>
      </c>
      <c r="B101" s="36" t="s">
        <v>189</v>
      </c>
      <c r="C101" s="81">
        <f t="shared" si="16"/>
        <v>279.87440000000004</v>
      </c>
      <c r="D101" s="79">
        <v>15.2</v>
      </c>
      <c r="E101" s="79">
        <v>15.2</v>
      </c>
      <c r="F101" s="75">
        <f t="shared" si="14"/>
        <v>4254.0908800000007</v>
      </c>
      <c r="G101" s="75">
        <v>1037.22</v>
      </c>
      <c r="H101" s="75">
        <f t="shared" si="15"/>
        <v>5291.3108800000009</v>
      </c>
    </row>
    <row r="102" spans="1:8" ht="27.95" customHeight="1" x14ac:dyDescent="0.25">
      <c r="A102" s="30">
        <f t="shared" si="17"/>
        <v>77</v>
      </c>
      <c r="B102" s="36" t="s">
        <v>191</v>
      </c>
      <c r="C102" s="81">
        <f t="shared" si="16"/>
        <v>279.87440000000004</v>
      </c>
      <c r="D102" s="79">
        <v>15.2</v>
      </c>
      <c r="E102" s="79">
        <v>15.2</v>
      </c>
      <c r="F102" s="75">
        <f t="shared" si="14"/>
        <v>4254.0908800000007</v>
      </c>
      <c r="G102" s="75">
        <v>864.35</v>
      </c>
      <c r="H102" s="75">
        <f t="shared" si="15"/>
        <v>5118.440880000001</v>
      </c>
    </row>
    <row r="103" spans="1:8" ht="27.95" customHeight="1" x14ac:dyDescent="0.25">
      <c r="A103" s="30">
        <f t="shared" si="17"/>
        <v>78</v>
      </c>
      <c r="B103" s="36" t="s">
        <v>193</v>
      </c>
      <c r="C103" s="81">
        <f>253</f>
        <v>253</v>
      </c>
      <c r="D103" s="79">
        <v>15.2</v>
      </c>
      <c r="E103" s="79">
        <v>15.2</v>
      </c>
      <c r="F103" s="75">
        <f t="shared" si="14"/>
        <v>3845.6</v>
      </c>
      <c r="G103" s="75">
        <v>1037.22</v>
      </c>
      <c r="H103" s="75">
        <f t="shared" si="15"/>
        <v>4882.82</v>
      </c>
    </row>
    <row r="104" spans="1:8" ht="27.95" customHeight="1" x14ac:dyDescent="0.25">
      <c r="A104" s="30">
        <f t="shared" si="17"/>
        <v>79</v>
      </c>
      <c r="B104" s="36" t="s">
        <v>195</v>
      </c>
      <c r="C104" s="81">
        <f>137.01*1.04</f>
        <v>142.49039999999999</v>
      </c>
      <c r="D104" s="79">
        <v>15.2</v>
      </c>
      <c r="E104" s="79">
        <v>15.2</v>
      </c>
      <c r="F104" s="75">
        <f t="shared" si="14"/>
        <v>2165.8540799999996</v>
      </c>
      <c r="G104" s="75">
        <v>1037.22</v>
      </c>
      <c r="H104" s="75">
        <f t="shared" si="15"/>
        <v>3203.0740799999994</v>
      </c>
    </row>
    <row r="105" spans="1:8" ht="27.95" customHeight="1" x14ac:dyDescent="0.25">
      <c r="A105" s="30">
        <f t="shared" si="17"/>
        <v>80</v>
      </c>
      <c r="B105" s="36" t="s">
        <v>197</v>
      </c>
      <c r="C105" s="81">
        <v>253</v>
      </c>
      <c r="D105" s="79">
        <v>15.2</v>
      </c>
      <c r="E105" s="79">
        <v>15.2</v>
      </c>
      <c r="F105" s="75">
        <f t="shared" si="14"/>
        <v>3845.6</v>
      </c>
      <c r="G105" s="75">
        <v>1037.22</v>
      </c>
      <c r="H105" s="75">
        <f t="shared" si="15"/>
        <v>4882.82</v>
      </c>
    </row>
    <row r="106" spans="1:8" ht="27.95" customHeight="1" x14ac:dyDescent="0.25">
      <c r="A106" s="30">
        <f t="shared" si="17"/>
        <v>81</v>
      </c>
      <c r="B106" s="36" t="s">
        <v>199</v>
      </c>
      <c r="C106" s="81">
        <v>253</v>
      </c>
      <c r="D106" s="79">
        <v>15.2</v>
      </c>
      <c r="E106" s="79">
        <v>15.2</v>
      </c>
      <c r="F106" s="75">
        <f t="shared" si="14"/>
        <v>3845.6</v>
      </c>
      <c r="G106" s="75">
        <v>864.35</v>
      </c>
      <c r="H106" s="75">
        <f t="shared" si="15"/>
        <v>4709.95</v>
      </c>
    </row>
    <row r="107" spans="1:8" ht="27.95" customHeight="1" x14ac:dyDescent="0.25">
      <c r="A107" s="30">
        <f t="shared" si="17"/>
        <v>82</v>
      </c>
      <c r="B107" s="36" t="s">
        <v>201</v>
      </c>
      <c r="C107" s="81">
        <v>253</v>
      </c>
      <c r="D107" s="79">
        <v>15.2</v>
      </c>
      <c r="E107" s="79">
        <v>15.2</v>
      </c>
      <c r="F107" s="75">
        <f t="shared" si="14"/>
        <v>3845.6</v>
      </c>
      <c r="G107" s="75">
        <v>691.48</v>
      </c>
      <c r="H107" s="75">
        <f t="shared" si="15"/>
        <v>4537.08</v>
      </c>
    </row>
    <row r="108" spans="1:8" ht="27.95" customHeight="1" x14ac:dyDescent="0.25">
      <c r="A108" s="30">
        <f t="shared" si="17"/>
        <v>83</v>
      </c>
      <c r="B108" s="36" t="s">
        <v>203</v>
      </c>
      <c r="C108" s="81">
        <f>243.27*1.04</f>
        <v>253.00080000000003</v>
      </c>
      <c r="D108" s="79">
        <v>15.2</v>
      </c>
      <c r="E108" s="79">
        <v>15.2</v>
      </c>
      <c r="F108" s="75">
        <f t="shared" si="14"/>
        <v>3845.6121600000001</v>
      </c>
      <c r="G108" s="75">
        <v>864.35</v>
      </c>
      <c r="H108" s="75">
        <f t="shared" si="15"/>
        <v>4709.96216</v>
      </c>
    </row>
    <row r="109" spans="1:8" ht="27.95" customHeight="1" x14ac:dyDescent="0.25">
      <c r="A109" s="30">
        <f t="shared" si="17"/>
        <v>84</v>
      </c>
      <c r="B109" s="36" t="s">
        <v>205</v>
      </c>
      <c r="C109" s="81">
        <v>253</v>
      </c>
      <c r="D109" s="79">
        <v>15.2</v>
      </c>
      <c r="E109" s="79">
        <v>15.2</v>
      </c>
      <c r="F109" s="75">
        <f t="shared" si="14"/>
        <v>3845.6</v>
      </c>
      <c r="G109" s="75">
        <v>864.35</v>
      </c>
      <c r="H109" s="75">
        <f t="shared" si="15"/>
        <v>4709.95</v>
      </c>
    </row>
    <row r="110" spans="1:8" ht="27.95" customHeight="1" x14ac:dyDescent="0.25">
      <c r="A110" s="30">
        <f t="shared" si="17"/>
        <v>85</v>
      </c>
      <c r="B110" s="36" t="s">
        <v>207</v>
      </c>
      <c r="C110" s="81">
        <v>253</v>
      </c>
      <c r="D110" s="79">
        <v>15.2</v>
      </c>
      <c r="E110" s="79">
        <v>15.2</v>
      </c>
      <c r="F110" s="75">
        <f t="shared" si="14"/>
        <v>3845.6</v>
      </c>
      <c r="G110" s="75"/>
      <c r="H110" s="75">
        <f t="shared" si="15"/>
        <v>3845.6</v>
      </c>
    </row>
    <row r="111" spans="1:8" ht="27.95" customHeight="1" x14ac:dyDescent="0.25">
      <c r="A111" s="30">
        <f t="shared" si="17"/>
        <v>86</v>
      </c>
      <c r="B111" s="43" t="s">
        <v>209</v>
      </c>
      <c r="C111" s="81">
        <f>338.66*1.04</f>
        <v>352.20640000000003</v>
      </c>
      <c r="D111" s="79">
        <v>15.2</v>
      </c>
      <c r="E111" s="79">
        <v>15.2</v>
      </c>
      <c r="F111" s="75">
        <f t="shared" si="14"/>
        <v>5353.5372800000005</v>
      </c>
      <c r="G111" s="75"/>
      <c r="H111" s="75">
        <f t="shared" si="15"/>
        <v>5353.5372800000005</v>
      </c>
    </row>
    <row r="112" spans="1:8" ht="27.95" customHeight="1" x14ac:dyDescent="0.25">
      <c r="A112" s="30">
        <f t="shared" si="17"/>
        <v>87</v>
      </c>
      <c r="B112" s="36" t="s">
        <v>211</v>
      </c>
      <c r="C112" s="81">
        <f>244.79*1.04</f>
        <v>254.58160000000001</v>
      </c>
      <c r="D112" s="79">
        <v>15.2</v>
      </c>
      <c r="E112" s="79">
        <v>15.2</v>
      </c>
      <c r="F112" s="75">
        <f t="shared" si="14"/>
        <v>3869.64032</v>
      </c>
      <c r="G112" s="75">
        <v>691.48</v>
      </c>
      <c r="H112" s="75">
        <f t="shared" si="15"/>
        <v>4561.12032</v>
      </c>
    </row>
    <row r="113" spans="1:8" ht="27.95" customHeight="1" x14ac:dyDescent="0.25">
      <c r="A113" s="30">
        <f>A112+1</f>
        <v>88</v>
      </c>
      <c r="B113" s="36" t="s">
        <v>213</v>
      </c>
      <c r="C113" s="81">
        <f>244.79*1.04</f>
        <v>254.58160000000001</v>
      </c>
      <c r="D113" s="79">
        <v>15.2</v>
      </c>
      <c r="E113" s="79">
        <v>15.2</v>
      </c>
      <c r="F113" s="75">
        <f t="shared" si="14"/>
        <v>3869.64032</v>
      </c>
      <c r="G113" s="75">
        <v>864.35</v>
      </c>
      <c r="H113" s="75">
        <f t="shared" si="15"/>
        <v>4733.9903199999999</v>
      </c>
    </row>
    <row r="114" spans="1:8" ht="27.95" customHeight="1" x14ac:dyDescent="0.25">
      <c r="A114" s="30">
        <f>A113+1</f>
        <v>89</v>
      </c>
      <c r="B114" s="43" t="s">
        <v>215</v>
      </c>
      <c r="C114" s="81">
        <f>244.79*1.04</f>
        <v>254.58160000000001</v>
      </c>
      <c r="D114" s="79">
        <v>15.2</v>
      </c>
      <c r="E114" s="79">
        <v>15.2</v>
      </c>
      <c r="F114" s="75">
        <f t="shared" si="14"/>
        <v>3869.64032</v>
      </c>
      <c r="G114" s="75"/>
      <c r="H114" s="75">
        <f t="shared" si="15"/>
        <v>3869.64032</v>
      </c>
    </row>
    <row r="115" spans="1:8" ht="27.95" customHeight="1" x14ac:dyDescent="0.25">
      <c r="A115" s="30"/>
      <c r="B115" s="99" t="s">
        <v>216</v>
      </c>
      <c r="C115" s="81"/>
      <c r="D115" s="79"/>
      <c r="E115" s="79"/>
      <c r="F115" s="75"/>
      <c r="G115" s="75"/>
      <c r="H115" s="75"/>
    </row>
    <row r="116" spans="1:8" ht="21.75" customHeight="1" x14ac:dyDescent="0.3">
      <c r="A116" s="3">
        <f>A114+1</f>
        <v>90</v>
      </c>
      <c r="B116" s="82" t="s">
        <v>218</v>
      </c>
      <c r="C116" s="81">
        <v>410</v>
      </c>
      <c r="D116" s="79">
        <v>15.2</v>
      </c>
      <c r="E116" s="79">
        <v>15.2</v>
      </c>
      <c r="F116" s="75">
        <f t="shared" ref="F116:F138" si="18">C116*E116</f>
        <v>6232</v>
      </c>
      <c r="G116" s="75"/>
      <c r="H116" s="75">
        <f t="shared" ref="H116:H138" si="19">SUM(F116+G116)</f>
        <v>6232</v>
      </c>
    </row>
    <row r="117" spans="1:8" ht="27.95" customHeight="1" x14ac:dyDescent="0.25">
      <c r="A117" s="30">
        <f>A116+1</f>
        <v>91</v>
      </c>
      <c r="B117" s="36" t="s">
        <v>220</v>
      </c>
      <c r="C117" s="81">
        <f>400.07*1.04</f>
        <v>416.07280000000003</v>
      </c>
      <c r="D117" s="79">
        <v>15.2</v>
      </c>
      <c r="E117" s="79">
        <v>15.2</v>
      </c>
      <c r="F117" s="75">
        <f t="shared" si="18"/>
        <v>6324.30656</v>
      </c>
      <c r="G117" s="75">
        <v>864.35</v>
      </c>
      <c r="H117" s="75">
        <f t="shared" si="19"/>
        <v>7188.6565600000004</v>
      </c>
    </row>
    <row r="118" spans="1:8" ht="27.95" customHeight="1" x14ac:dyDescent="0.25">
      <c r="A118" s="30">
        <f t="shared" si="17"/>
        <v>92</v>
      </c>
      <c r="B118" s="36" t="s">
        <v>222</v>
      </c>
      <c r="C118" s="81">
        <v>300</v>
      </c>
      <c r="D118" s="79">
        <v>15.2</v>
      </c>
      <c r="E118" s="79">
        <v>15.2</v>
      </c>
      <c r="F118" s="75">
        <f t="shared" si="18"/>
        <v>4560</v>
      </c>
      <c r="G118" s="75">
        <v>1037.22</v>
      </c>
      <c r="H118" s="75">
        <f t="shared" si="19"/>
        <v>5597.22</v>
      </c>
    </row>
    <row r="119" spans="1:8" ht="27.95" customHeight="1" x14ac:dyDescent="0.25">
      <c r="A119" s="30">
        <f t="shared" si="17"/>
        <v>93</v>
      </c>
      <c r="B119" s="36" t="s">
        <v>224</v>
      </c>
      <c r="C119" s="81">
        <f>317.58*1.04</f>
        <v>330.28320000000002</v>
      </c>
      <c r="D119" s="79">
        <v>15.2</v>
      </c>
      <c r="E119" s="79">
        <v>15.2</v>
      </c>
      <c r="F119" s="75">
        <f t="shared" si="18"/>
        <v>5020.3046400000003</v>
      </c>
      <c r="G119" s="75">
        <v>864.35</v>
      </c>
      <c r="H119" s="75">
        <f t="shared" si="19"/>
        <v>5884.6546400000007</v>
      </c>
    </row>
    <row r="120" spans="1:8" ht="27.95" customHeight="1" x14ac:dyDescent="0.25">
      <c r="A120" s="30">
        <f t="shared" si="17"/>
        <v>94</v>
      </c>
      <c r="B120" s="36" t="s">
        <v>226</v>
      </c>
      <c r="C120" s="81">
        <v>300</v>
      </c>
      <c r="D120" s="79">
        <v>15.2</v>
      </c>
      <c r="E120" s="79">
        <v>15.2</v>
      </c>
      <c r="F120" s="75">
        <f t="shared" si="18"/>
        <v>4560</v>
      </c>
      <c r="G120" s="75">
        <v>691.48</v>
      </c>
      <c r="H120" s="75">
        <f t="shared" si="19"/>
        <v>5251.48</v>
      </c>
    </row>
    <row r="121" spans="1:8" ht="27.95" customHeight="1" x14ac:dyDescent="0.25">
      <c r="A121" s="30">
        <f t="shared" si="17"/>
        <v>95</v>
      </c>
      <c r="B121" s="36" t="s">
        <v>228</v>
      </c>
      <c r="C121" s="81">
        <v>300</v>
      </c>
      <c r="D121" s="79">
        <v>15.2</v>
      </c>
      <c r="E121" s="79">
        <v>15.2</v>
      </c>
      <c r="F121" s="75">
        <f t="shared" si="18"/>
        <v>4560</v>
      </c>
      <c r="G121" s="75">
        <v>1037.22</v>
      </c>
      <c r="H121" s="75">
        <f t="shared" si="19"/>
        <v>5597.22</v>
      </c>
    </row>
    <row r="122" spans="1:8" ht="27.95" customHeight="1" x14ac:dyDescent="0.25">
      <c r="A122" s="30">
        <f t="shared" si="17"/>
        <v>96</v>
      </c>
      <c r="B122" s="36" t="s">
        <v>230</v>
      </c>
      <c r="C122" s="81">
        <v>300</v>
      </c>
      <c r="D122" s="79">
        <v>15.2</v>
      </c>
      <c r="E122" s="79">
        <v>15.2</v>
      </c>
      <c r="F122" s="75">
        <f t="shared" si="18"/>
        <v>4560</v>
      </c>
      <c r="G122" s="75">
        <v>691.48</v>
      </c>
      <c r="H122" s="75">
        <f t="shared" si="19"/>
        <v>5251.48</v>
      </c>
    </row>
    <row r="123" spans="1:8" ht="27.95" customHeight="1" x14ac:dyDescent="0.25">
      <c r="A123" s="30">
        <f t="shared" si="17"/>
        <v>97</v>
      </c>
      <c r="B123" s="36" t="s">
        <v>232</v>
      </c>
      <c r="C123" s="81">
        <v>300</v>
      </c>
      <c r="D123" s="79">
        <v>15.2</v>
      </c>
      <c r="E123" s="79">
        <v>15.2</v>
      </c>
      <c r="F123" s="75">
        <f t="shared" si="18"/>
        <v>4560</v>
      </c>
      <c r="G123" s="75">
        <v>864.35</v>
      </c>
      <c r="H123" s="75">
        <f t="shared" si="19"/>
        <v>5424.35</v>
      </c>
    </row>
    <row r="124" spans="1:8" ht="27.95" customHeight="1" x14ac:dyDescent="0.25">
      <c r="A124" s="30">
        <f t="shared" si="17"/>
        <v>98</v>
      </c>
      <c r="B124" s="36" t="s">
        <v>234</v>
      </c>
      <c r="C124" s="81">
        <v>300</v>
      </c>
      <c r="D124" s="30">
        <v>15.2</v>
      </c>
      <c r="E124" s="79">
        <v>15.2</v>
      </c>
      <c r="F124" s="75">
        <f t="shared" si="18"/>
        <v>4560</v>
      </c>
      <c r="G124" s="75">
        <v>518.61</v>
      </c>
      <c r="H124" s="75">
        <f t="shared" si="19"/>
        <v>5078.6099999999997</v>
      </c>
    </row>
    <row r="125" spans="1:8" ht="27.95" customHeight="1" x14ac:dyDescent="0.25">
      <c r="A125" s="30">
        <f t="shared" si="17"/>
        <v>99</v>
      </c>
      <c r="B125" s="36" t="s">
        <v>236</v>
      </c>
      <c r="C125" s="81">
        <v>300</v>
      </c>
      <c r="D125" s="79">
        <v>15.2</v>
      </c>
      <c r="E125" s="79">
        <v>15.2</v>
      </c>
      <c r="F125" s="75">
        <f t="shared" si="18"/>
        <v>4560</v>
      </c>
      <c r="G125" s="75">
        <v>518.61</v>
      </c>
      <c r="H125" s="75">
        <f t="shared" si="19"/>
        <v>5078.6099999999997</v>
      </c>
    </row>
    <row r="126" spans="1:8" ht="27.95" customHeight="1" x14ac:dyDescent="0.25">
      <c r="A126" s="30">
        <f t="shared" si="17"/>
        <v>100</v>
      </c>
      <c r="B126" s="36" t="s">
        <v>238</v>
      </c>
      <c r="C126" s="81">
        <v>280</v>
      </c>
      <c r="D126" s="79">
        <v>15.2</v>
      </c>
      <c r="E126" s="79">
        <v>15.2</v>
      </c>
      <c r="F126" s="75">
        <f t="shared" si="18"/>
        <v>4256</v>
      </c>
      <c r="G126" s="75">
        <v>1037.22</v>
      </c>
      <c r="H126" s="75">
        <f t="shared" si="19"/>
        <v>5293.22</v>
      </c>
    </row>
    <row r="127" spans="1:8" ht="27.95" customHeight="1" x14ac:dyDescent="0.25">
      <c r="A127" s="30">
        <f t="shared" si="17"/>
        <v>101</v>
      </c>
      <c r="B127" s="36" t="s">
        <v>240</v>
      </c>
      <c r="C127" s="81">
        <v>280</v>
      </c>
      <c r="D127" s="79">
        <v>15.2</v>
      </c>
      <c r="E127" s="79">
        <v>15.2</v>
      </c>
      <c r="F127" s="75">
        <f t="shared" si="18"/>
        <v>4256</v>
      </c>
      <c r="G127" s="75">
        <v>864.35</v>
      </c>
      <c r="H127" s="75">
        <f t="shared" si="19"/>
        <v>5120.3500000000004</v>
      </c>
    </row>
    <row r="128" spans="1:8" ht="27.95" customHeight="1" x14ac:dyDescent="0.25">
      <c r="A128" s="30">
        <f t="shared" si="17"/>
        <v>102</v>
      </c>
      <c r="B128" s="36" t="s">
        <v>242</v>
      </c>
      <c r="C128" s="81">
        <f>280</f>
        <v>280</v>
      </c>
      <c r="D128" s="79">
        <v>15.2</v>
      </c>
      <c r="E128" s="79">
        <v>15.2</v>
      </c>
      <c r="F128" s="75">
        <f t="shared" si="18"/>
        <v>4256</v>
      </c>
      <c r="G128" s="75">
        <v>1037.22</v>
      </c>
      <c r="H128" s="75">
        <f t="shared" si="19"/>
        <v>5293.22</v>
      </c>
    </row>
    <row r="129" spans="1:8" ht="27.95" customHeight="1" x14ac:dyDescent="0.25">
      <c r="A129" s="30">
        <f t="shared" si="17"/>
        <v>103</v>
      </c>
      <c r="B129" s="36" t="s">
        <v>244</v>
      </c>
      <c r="C129" s="81">
        <v>280</v>
      </c>
      <c r="D129" s="79">
        <v>15.2</v>
      </c>
      <c r="E129" s="79">
        <v>15.2</v>
      </c>
      <c r="F129" s="75">
        <f t="shared" si="18"/>
        <v>4256</v>
      </c>
      <c r="G129" s="75">
        <v>1037.22</v>
      </c>
      <c r="H129" s="75">
        <f t="shared" si="19"/>
        <v>5293.22</v>
      </c>
    </row>
    <row r="130" spans="1:8" ht="27.95" customHeight="1" x14ac:dyDescent="0.25">
      <c r="A130" s="30">
        <f t="shared" si="17"/>
        <v>104</v>
      </c>
      <c r="B130" s="36" t="s">
        <v>246</v>
      </c>
      <c r="C130" s="81">
        <f>280</f>
        <v>280</v>
      </c>
      <c r="D130" s="79">
        <v>15.2</v>
      </c>
      <c r="E130" s="79">
        <v>15.2</v>
      </c>
      <c r="F130" s="75">
        <f t="shared" si="18"/>
        <v>4256</v>
      </c>
      <c r="G130" s="75">
        <v>518.61</v>
      </c>
      <c r="H130" s="75">
        <f t="shared" si="19"/>
        <v>4774.6099999999997</v>
      </c>
    </row>
    <row r="131" spans="1:8" ht="27.95" customHeight="1" x14ac:dyDescent="0.25">
      <c r="A131" s="30">
        <f t="shared" si="17"/>
        <v>105</v>
      </c>
      <c r="B131" s="36" t="s">
        <v>248</v>
      </c>
      <c r="C131" s="81">
        <v>280</v>
      </c>
      <c r="D131" s="30">
        <v>15.2</v>
      </c>
      <c r="E131" s="79">
        <v>15.2</v>
      </c>
      <c r="F131" s="75">
        <f t="shared" si="18"/>
        <v>4256</v>
      </c>
      <c r="G131" s="75">
        <v>518.61</v>
      </c>
      <c r="H131" s="75">
        <f t="shared" si="19"/>
        <v>4774.6099999999997</v>
      </c>
    </row>
    <row r="132" spans="1:8" ht="27.95" customHeight="1" x14ac:dyDescent="0.25">
      <c r="A132" s="30">
        <f t="shared" si="17"/>
        <v>106</v>
      </c>
      <c r="B132" s="36" t="s">
        <v>250</v>
      </c>
      <c r="C132" s="81">
        <f>245.93*1.04</f>
        <v>255.7672</v>
      </c>
      <c r="D132" s="79">
        <v>15.2</v>
      </c>
      <c r="E132" s="79">
        <v>15.2</v>
      </c>
      <c r="F132" s="75">
        <f t="shared" si="18"/>
        <v>3887.6614399999999</v>
      </c>
      <c r="G132" s="75">
        <v>691.48</v>
      </c>
      <c r="H132" s="75">
        <f t="shared" si="19"/>
        <v>4579.1414399999994</v>
      </c>
    </row>
    <row r="133" spans="1:8" ht="27.95" customHeight="1" x14ac:dyDescent="0.25">
      <c r="A133" s="30">
        <f t="shared" si="17"/>
        <v>107</v>
      </c>
      <c r="B133" s="36" t="s">
        <v>252</v>
      </c>
      <c r="C133" s="81">
        <v>280</v>
      </c>
      <c r="D133" s="79">
        <v>15.2</v>
      </c>
      <c r="E133" s="79">
        <v>15.2</v>
      </c>
      <c r="F133" s="75">
        <f t="shared" si="18"/>
        <v>4256</v>
      </c>
      <c r="G133" s="75"/>
      <c r="H133" s="75">
        <f t="shared" si="19"/>
        <v>4256</v>
      </c>
    </row>
    <row r="134" spans="1:8" ht="27.95" customHeight="1" x14ac:dyDescent="0.25">
      <c r="A134" s="30">
        <f t="shared" si="17"/>
        <v>108</v>
      </c>
      <c r="B134" s="36" t="s">
        <v>254</v>
      </c>
      <c r="C134" s="81">
        <v>280</v>
      </c>
      <c r="D134" s="79">
        <v>15.2</v>
      </c>
      <c r="E134" s="79">
        <v>15.2</v>
      </c>
      <c r="F134" s="75">
        <f t="shared" si="18"/>
        <v>4256</v>
      </c>
      <c r="G134" s="75">
        <v>1210.0899999999999</v>
      </c>
      <c r="H134" s="75">
        <f t="shared" si="19"/>
        <v>5466.09</v>
      </c>
    </row>
    <row r="135" spans="1:8" ht="27.95" customHeight="1" x14ac:dyDescent="0.25">
      <c r="A135" s="30">
        <f t="shared" si="17"/>
        <v>109</v>
      </c>
      <c r="B135" s="43" t="s">
        <v>256</v>
      </c>
      <c r="C135" s="81">
        <v>280</v>
      </c>
      <c r="D135" s="79">
        <v>15.2</v>
      </c>
      <c r="E135" s="79">
        <v>15.2</v>
      </c>
      <c r="F135" s="75">
        <f t="shared" si="18"/>
        <v>4256</v>
      </c>
      <c r="G135" s="75">
        <v>1037.22</v>
      </c>
      <c r="H135" s="75">
        <f t="shared" si="19"/>
        <v>5293.22</v>
      </c>
    </row>
    <row r="136" spans="1:8" ht="27.95" customHeight="1" x14ac:dyDescent="0.25">
      <c r="A136" s="30">
        <f t="shared" si="17"/>
        <v>110</v>
      </c>
      <c r="B136" s="36" t="s">
        <v>259</v>
      </c>
      <c r="C136" s="81">
        <v>280</v>
      </c>
      <c r="D136" s="79">
        <v>15.2</v>
      </c>
      <c r="E136" s="79">
        <v>15.2</v>
      </c>
      <c r="F136" s="75">
        <f t="shared" si="18"/>
        <v>4256</v>
      </c>
      <c r="G136" s="75">
        <v>518.61</v>
      </c>
      <c r="H136" s="75">
        <f t="shared" si="19"/>
        <v>4774.6099999999997</v>
      </c>
    </row>
    <row r="137" spans="1:8" ht="27.95" customHeight="1" x14ac:dyDescent="0.25">
      <c r="A137" s="30">
        <f t="shared" si="17"/>
        <v>111</v>
      </c>
      <c r="B137" s="36" t="s">
        <v>261</v>
      </c>
      <c r="C137" s="81">
        <v>280</v>
      </c>
      <c r="D137" s="79">
        <v>15.2</v>
      </c>
      <c r="E137" s="79">
        <v>15.2</v>
      </c>
      <c r="F137" s="75">
        <f t="shared" si="18"/>
        <v>4256</v>
      </c>
      <c r="G137" s="75">
        <v>864.35</v>
      </c>
      <c r="H137" s="75">
        <f t="shared" si="19"/>
        <v>5120.3500000000004</v>
      </c>
    </row>
    <row r="138" spans="1:8" ht="27.95" customHeight="1" x14ac:dyDescent="0.25">
      <c r="A138" s="30">
        <f t="shared" si="17"/>
        <v>112</v>
      </c>
      <c r="B138" s="36" t="s">
        <v>320</v>
      </c>
      <c r="C138" s="81">
        <f>252*1.04</f>
        <v>262.08</v>
      </c>
      <c r="D138" s="79">
        <v>15.2</v>
      </c>
      <c r="E138" s="79">
        <v>15.2</v>
      </c>
      <c r="F138" s="75">
        <f t="shared" si="18"/>
        <v>3983.6159999999995</v>
      </c>
      <c r="G138" s="75"/>
      <c r="H138" s="75">
        <f t="shared" si="19"/>
        <v>3983.6159999999995</v>
      </c>
    </row>
    <row r="139" spans="1:8" ht="27.95" customHeight="1" x14ac:dyDescent="0.25">
      <c r="A139" s="30"/>
      <c r="B139" s="101" t="s">
        <v>262</v>
      </c>
      <c r="C139" s="81"/>
      <c r="D139" s="79"/>
      <c r="E139" s="79"/>
      <c r="F139" s="75"/>
      <c r="G139" s="75"/>
      <c r="H139" s="75"/>
    </row>
    <row r="140" spans="1:8" ht="27" customHeight="1" x14ac:dyDescent="0.25">
      <c r="A140" s="30">
        <f>A138+1</f>
        <v>113</v>
      </c>
      <c r="B140" s="36" t="s">
        <v>264</v>
      </c>
      <c r="C140" s="81">
        <v>410</v>
      </c>
      <c r="D140" s="79">
        <v>15.2</v>
      </c>
      <c r="E140" s="79">
        <v>15.2</v>
      </c>
      <c r="F140" s="75">
        <f t="shared" ref="F140:F150" si="20">C140*E140</f>
        <v>6232</v>
      </c>
      <c r="G140" s="75">
        <v>691.84</v>
      </c>
      <c r="H140" s="75">
        <f t="shared" ref="H140:H150" si="21">SUM(F140+G140)</f>
        <v>6923.84</v>
      </c>
    </row>
    <row r="141" spans="1:8" ht="27.95" customHeight="1" x14ac:dyDescent="0.25">
      <c r="A141" s="30">
        <f t="shared" si="17"/>
        <v>114</v>
      </c>
      <c r="B141" s="36" t="s">
        <v>266</v>
      </c>
      <c r="C141" s="81">
        <f>317.58*1.04</f>
        <v>330.28320000000002</v>
      </c>
      <c r="D141" s="79">
        <v>15.2</v>
      </c>
      <c r="E141" s="79">
        <v>15.2</v>
      </c>
      <c r="F141" s="75">
        <f t="shared" si="20"/>
        <v>5020.3046400000003</v>
      </c>
      <c r="G141" s="75">
        <v>864.35</v>
      </c>
      <c r="H141" s="75">
        <f t="shared" si="21"/>
        <v>5884.6546400000007</v>
      </c>
    </row>
    <row r="142" spans="1:8" ht="27.95" customHeight="1" x14ac:dyDescent="0.25">
      <c r="A142" s="30">
        <f t="shared" si="17"/>
        <v>115</v>
      </c>
      <c r="B142" s="43" t="s">
        <v>257</v>
      </c>
      <c r="C142" s="81">
        <f>251.87*1.04</f>
        <v>261.94479999999999</v>
      </c>
      <c r="D142" s="79">
        <v>15.2</v>
      </c>
      <c r="E142" s="79">
        <v>15.2</v>
      </c>
      <c r="F142" s="75">
        <f t="shared" si="20"/>
        <v>3981.5609599999998</v>
      </c>
      <c r="G142" s="75"/>
      <c r="H142" s="75">
        <f t="shared" si="21"/>
        <v>3981.5609599999998</v>
      </c>
    </row>
    <row r="143" spans="1:8" ht="27.95" customHeight="1" x14ac:dyDescent="0.25">
      <c r="A143" s="30">
        <f t="shared" si="17"/>
        <v>116</v>
      </c>
      <c r="B143" s="36" t="s">
        <v>268</v>
      </c>
      <c r="C143" s="81">
        <f>335.13*1.04</f>
        <v>348.53520000000003</v>
      </c>
      <c r="D143" s="79">
        <v>15.2</v>
      </c>
      <c r="E143" s="79">
        <v>15.2</v>
      </c>
      <c r="F143" s="75">
        <f t="shared" si="20"/>
        <v>5297.7350400000005</v>
      </c>
      <c r="G143" s="75">
        <v>1037.22</v>
      </c>
      <c r="H143" s="75">
        <f t="shared" si="21"/>
        <v>6334.9550400000007</v>
      </c>
    </row>
    <row r="144" spans="1:8" ht="27.95" customHeight="1" x14ac:dyDescent="0.25">
      <c r="A144" s="30">
        <f t="shared" si="17"/>
        <v>117</v>
      </c>
      <c r="B144" s="36" t="s">
        <v>270</v>
      </c>
      <c r="C144" s="81">
        <f>335.13*1.04</f>
        <v>348.53520000000003</v>
      </c>
      <c r="D144" s="79">
        <v>15.2</v>
      </c>
      <c r="E144" s="79">
        <v>15.2</v>
      </c>
      <c r="F144" s="75">
        <f t="shared" si="20"/>
        <v>5297.7350400000005</v>
      </c>
      <c r="G144" s="75">
        <v>518.61</v>
      </c>
      <c r="H144" s="75">
        <f t="shared" si="21"/>
        <v>5816.3450400000002</v>
      </c>
    </row>
    <row r="145" spans="1:10" ht="27.95" customHeight="1" x14ac:dyDescent="0.25">
      <c r="A145" s="30">
        <f t="shared" si="17"/>
        <v>118</v>
      </c>
      <c r="B145" s="43" t="s">
        <v>272</v>
      </c>
      <c r="C145" s="81">
        <f>335.13*1.04</f>
        <v>348.53520000000003</v>
      </c>
      <c r="D145" s="67">
        <v>15.2</v>
      </c>
      <c r="E145" s="79">
        <v>15.2</v>
      </c>
      <c r="F145" s="75">
        <f t="shared" si="20"/>
        <v>5297.7350400000005</v>
      </c>
      <c r="G145" s="75">
        <v>518.61</v>
      </c>
      <c r="H145" s="75">
        <f t="shared" si="21"/>
        <v>5816.3450400000002</v>
      </c>
    </row>
    <row r="146" spans="1:10" ht="27.95" customHeight="1" x14ac:dyDescent="0.25">
      <c r="A146" s="30">
        <f t="shared" si="17"/>
        <v>119</v>
      </c>
      <c r="B146" s="43" t="s">
        <v>274</v>
      </c>
      <c r="C146" s="81">
        <f>301.93*1.04</f>
        <v>314.00720000000001</v>
      </c>
      <c r="D146" s="67">
        <v>15.2</v>
      </c>
      <c r="E146" s="79">
        <v>15.2</v>
      </c>
      <c r="F146" s="75">
        <f t="shared" si="20"/>
        <v>4772.9094400000004</v>
      </c>
      <c r="G146" s="75"/>
      <c r="H146" s="75">
        <f t="shared" si="21"/>
        <v>4772.9094400000004</v>
      </c>
    </row>
    <row r="147" spans="1:10" ht="27.95" customHeight="1" x14ac:dyDescent="0.25">
      <c r="A147" s="30">
        <f t="shared" si="17"/>
        <v>120</v>
      </c>
      <c r="B147" s="36" t="s">
        <v>276</v>
      </c>
      <c r="C147" s="81">
        <f>261.98*1.04</f>
        <v>272.45920000000001</v>
      </c>
      <c r="D147" s="79">
        <v>15.2</v>
      </c>
      <c r="E147" s="79">
        <v>15.2</v>
      </c>
      <c r="F147" s="75">
        <f t="shared" si="20"/>
        <v>4141.3798399999996</v>
      </c>
      <c r="G147" s="75">
        <v>1037.22</v>
      </c>
      <c r="H147" s="75">
        <f t="shared" si="21"/>
        <v>5178.5998399999999</v>
      </c>
    </row>
    <row r="148" spans="1:10" ht="27.95" customHeight="1" x14ac:dyDescent="0.25">
      <c r="A148" s="30">
        <f t="shared" si="17"/>
        <v>121</v>
      </c>
      <c r="B148" s="43" t="s">
        <v>278</v>
      </c>
      <c r="C148" s="81">
        <f>261.98*1.04</f>
        <v>272.45920000000001</v>
      </c>
      <c r="D148" s="79">
        <v>15.2</v>
      </c>
      <c r="E148" s="79">
        <v>15.2</v>
      </c>
      <c r="F148" s="75">
        <f t="shared" si="20"/>
        <v>4141.3798399999996</v>
      </c>
      <c r="G148" s="66">
        <v>691.48</v>
      </c>
      <c r="H148" s="75">
        <f t="shared" si="21"/>
        <v>4832.8598399999992</v>
      </c>
    </row>
    <row r="149" spans="1:10" ht="27.95" customHeight="1" x14ac:dyDescent="0.25">
      <c r="A149" s="30">
        <f t="shared" si="17"/>
        <v>122</v>
      </c>
      <c r="B149" s="43" t="s">
        <v>322</v>
      </c>
      <c r="C149" s="81">
        <v>237.12</v>
      </c>
      <c r="D149" s="79">
        <v>15.2</v>
      </c>
      <c r="E149" s="79">
        <v>15.2</v>
      </c>
      <c r="F149" s="75">
        <f t="shared" si="20"/>
        <v>3604.2239999999997</v>
      </c>
      <c r="G149" s="66"/>
      <c r="H149" s="75">
        <f t="shared" si="21"/>
        <v>3604.2239999999997</v>
      </c>
    </row>
    <row r="150" spans="1:10" ht="27.95" customHeight="1" x14ac:dyDescent="0.25">
      <c r="A150" s="30">
        <f t="shared" si="17"/>
        <v>123</v>
      </c>
      <c r="B150" s="43" t="s">
        <v>323</v>
      </c>
      <c r="C150" s="81">
        <v>314.08</v>
      </c>
      <c r="D150" s="79">
        <v>15.2</v>
      </c>
      <c r="E150" s="79">
        <v>15.2</v>
      </c>
      <c r="F150" s="75">
        <f t="shared" si="20"/>
        <v>4774.0159999999996</v>
      </c>
      <c r="G150" s="66"/>
      <c r="H150" s="75">
        <f t="shared" si="21"/>
        <v>4774.0159999999996</v>
      </c>
    </row>
    <row r="151" spans="1:10" ht="27.95" customHeight="1" x14ac:dyDescent="0.25">
      <c r="A151" s="30"/>
      <c r="B151" s="99" t="s">
        <v>279</v>
      </c>
      <c r="C151" s="81"/>
      <c r="D151" s="79"/>
      <c r="E151" s="79"/>
      <c r="F151" s="75"/>
      <c r="G151" s="75"/>
      <c r="H151" s="75"/>
    </row>
    <row r="152" spans="1:10" ht="27.95" customHeight="1" x14ac:dyDescent="0.25">
      <c r="A152" s="30">
        <f>A150+1</f>
        <v>124</v>
      </c>
      <c r="B152" s="48" t="s">
        <v>285</v>
      </c>
      <c r="C152" s="81">
        <f>400*1.04</f>
        <v>416</v>
      </c>
      <c r="D152" s="30">
        <v>15.2</v>
      </c>
      <c r="E152" s="79">
        <v>15.2</v>
      </c>
      <c r="F152" s="75">
        <f>C152*E152</f>
        <v>6323.2</v>
      </c>
      <c r="G152" s="75"/>
      <c r="H152" s="75">
        <f>SUM(F152+G152)</f>
        <v>6323.2</v>
      </c>
    </row>
    <row r="153" spans="1:10" ht="27.95" customHeight="1" x14ac:dyDescent="0.25">
      <c r="A153" s="30">
        <f>A152+1</f>
        <v>125</v>
      </c>
      <c r="B153" s="36" t="s">
        <v>281</v>
      </c>
      <c r="C153" s="81">
        <v>410</v>
      </c>
      <c r="D153" s="79">
        <v>15.2</v>
      </c>
      <c r="E153" s="79">
        <v>15.2</v>
      </c>
      <c r="F153" s="75">
        <f>C153*E153</f>
        <v>6232</v>
      </c>
      <c r="G153" s="75"/>
      <c r="H153" s="75">
        <f>SUM(F153+G153)</f>
        <v>6232</v>
      </c>
    </row>
    <row r="154" spans="1:10" ht="27.95" customHeight="1" x14ac:dyDescent="0.25">
      <c r="A154" s="30">
        <f>A153+1</f>
        <v>126</v>
      </c>
      <c r="B154" s="36" t="s">
        <v>64</v>
      </c>
      <c r="C154" s="81">
        <f>400*1.04</f>
        <v>416</v>
      </c>
      <c r="D154" s="79">
        <v>15.2</v>
      </c>
      <c r="E154" s="79">
        <v>15.2</v>
      </c>
      <c r="F154" s="75">
        <f>C154*E154</f>
        <v>6323.2</v>
      </c>
      <c r="G154" s="75">
        <v>1037.22</v>
      </c>
      <c r="H154" s="75">
        <f>SUM(F154+G154)</f>
        <v>7360.42</v>
      </c>
      <c r="I154" s="46"/>
      <c r="J154" s="47"/>
    </row>
    <row r="155" spans="1:10" ht="27.95" customHeight="1" x14ac:dyDescent="0.25">
      <c r="A155" s="30">
        <f>A154+1</f>
        <v>127</v>
      </c>
      <c r="B155" s="36" t="s">
        <v>82</v>
      </c>
      <c r="C155" s="81">
        <f>400.07*1.04</f>
        <v>416.07280000000003</v>
      </c>
      <c r="D155" s="79">
        <v>15.2</v>
      </c>
      <c r="E155" s="79">
        <v>15.2</v>
      </c>
      <c r="F155" s="75">
        <f>C155*E155</f>
        <v>6324.30656</v>
      </c>
      <c r="G155" s="83">
        <v>864.35</v>
      </c>
      <c r="H155" s="75">
        <f>SUM(F155+G155)</f>
        <v>7188.6565600000004</v>
      </c>
    </row>
    <row r="156" spans="1:10" ht="27.95" customHeight="1" x14ac:dyDescent="0.25">
      <c r="A156" s="30"/>
      <c r="B156" s="99" t="s">
        <v>286</v>
      </c>
      <c r="C156" s="81"/>
      <c r="D156" s="79"/>
      <c r="E156" s="79"/>
      <c r="F156" s="75"/>
      <c r="G156" s="75"/>
      <c r="H156" s="75"/>
    </row>
    <row r="157" spans="1:10" ht="27.95" customHeight="1" x14ac:dyDescent="0.25">
      <c r="A157" s="30">
        <f>A155+1</f>
        <v>128</v>
      </c>
      <c r="B157" s="36" t="s">
        <v>288</v>
      </c>
      <c r="C157" s="81">
        <f>383.88*1.04</f>
        <v>399.23520000000002</v>
      </c>
      <c r="D157" s="79">
        <v>15.2</v>
      </c>
      <c r="E157" s="79">
        <v>15.2</v>
      </c>
      <c r="F157" s="75">
        <f>C157*E157</f>
        <v>6068.3750399999999</v>
      </c>
      <c r="G157" s="75">
        <v>864.35</v>
      </c>
      <c r="H157" s="75">
        <f>SUM(F157+G157)</f>
        <v>6932.7250400000003</v>
      </c>
    </row>
    <row r="158" spans="1:10" ht="27.95" customHeight="1" x14ac:dyDescent="0.25">
      <c r="A158" s="30">
        <f>A157+1</f>
        <v>129</v>
      </c>
      <c r="B158" s="36" t="s">
        <v>290</v>
      </c>
      <c r="C158" s="81">
        <f>263.16*1.04</f>
        <v>273.68640000000005</v>
      </c>
      <c r="D158" s="79">
        <v>15.2</v>
      </c>
      <c r="E158" s="79">
        <v>15.2</v>
      </c>
      <c r="F158" s="75">
        <f>C158*E158</f>
        <v>4160.0332800000006</v>
      </c>
      <c r="G158" s="75"/>
      <c r="H158" s="75">
        <f>SUM(F158+G158)</f>
        <v>4160.0332800000006</v>
      </c>
    </row>
    <row r="159" spans="1:10" ht="27.95" customHeight="1" x14ac:dyDescent="0.25">
      <c r="A159" s="30">
        <f>A158+1</f>
        <v>130</v>
      </c>
      <c r="B159" s="43" t="s">
        <v>292</v>
      </c>
      <c r="C159" s="81">
        <f>174.49*1.04</f>
        <v>181.46960000000001</v>
      </c>
      <c r="D159" s="79">
        <v>15.2</v>
      </c>
      <c r="E159" s="79">
        <v>15.2</v>
      </c>
      <c r="F159" s="75">
        <f>C159*E159</f>
        <v>2758.3379199999999</v>
      </c>
      <c r="G159" s="75"/>
      <c r="H159" s="75">
        <f>SUM(F159+G159)</f>
        <v>2758.3379199999999</v>
      </c>
    </row>
    <row r="160" spans="1:10" ht="27.95" customHeight="1" x14ac:dyDescent="0.25">
      <c r="A160" s="30"/>
      <c r="B160" s="100" t="s">
        <v>293</v>
      </c>
      <c r="C160" s="81"/>
      <c r="D160" s="79"/>
      <c r="E160" s="79"/>
      <c r="F160" s="75"/>
      <c r="G160" s="75"/>
      <c r="H160" s="75"/>
    </row>
    <row r="161" spans="1:16" ht="27.95" customHeight="1" x14ac:dyDescent="0.25">
      <c r="A161" s="30">
        <f>A159+1</f>
        <v>131</v>
      </c>
      <c r="B161" s="43" t="s">
        <v>295</v>
      </c>
      <c r="C161" s="81">
        <v>388</v>
      </c>
      <c r="D161" s="79">
        <v>15.2</v>
      </c>
      <c r="E161" s="79">
        <v>15.2</v>
      </c>
      <c r="F161" s="75">
        <f>C161*E161</f>
        <v>5897.5999999999995</v>
      </c>
      <c r="G161" s="75"/>
      <c r="H161" s="75">
        <f>SUM(F161+G161)</f>
        <v>5897.5999999999995</v>
      </c>
    </row>
    <row r="162" spans="1:16" ht="27.95" customHeight="1" x14ac:dyDescent="0.25">
      <c r="A162" s="30"/>
      <c r="B162" s="100" t="s">
        <v>296</v>
      </c>
      <c r="C162" s="81"/>
      <c r="D162" s="79"/>
      <c r="E162" s="79"/>
      <c r="F162" s="75"/>
      <c r="G162" s="75"/>
      <c r="H162" s="75"/>
    </row>
    <row r="163" spans="1:16" ht="27.95" customHeight="1" x14ac:dyDescent="0.25">
      <c r="A163" s="30">
        <f>A161+1</f>
        <v>132</v>
      </c>
      <c r="B163" s="43" t="s">
        <v>297</v>
      </c>
      <c r="C163" s="81">
        <v>388</v>
      </c>
      <c r="D163" s="79">
        <v>15.2</v>
      </c>
      <c r="E163" s="79">
        <v>15.2</v>
      </c>
      <c r="F163" s="75">
        <f>C163*E163</f>
        <v>5897.5999999999995</v>
      </c>
      <c r="G163" s="75"/>
      <c r="H163" s="75">
        <f>SUM(F163+G163)</f>
        <v>5897.5999999999995</v>
      </c>
    </row>
    <row r="164" spans="1:16" ht="21.75" customHeight="1" x14ac:dyDescent="0.3">
      <c r="A164" s="65"/>
      <c r="B164" s="102" t="s">
        <v>313</v>
      </c>
      <c r="C164" s="81"/>
      <c r="D164" s="79"/>
      <c r="E164" s="79"/>
      <c r="F164" s="75"/>
      <c r="G164" s="75"/>
      <c r="H164" s="75"/>
    </row>
    <row r="165" spans="1:16" ht="21.75" customHeight="1" x14ac:dyDescent="0.3">
      <c r="A165" s="65">
        <f>A163+1</f>
        <v>133</v>
      </c>
      <c r="B165" s="1" t="s">
        <v>315</v>
      </c>
      <c r="C165" s="81">
        <v>410</v>
      </c>
      <c r="D165" s="79">
        <v>15.2</v>
      </c>
      <c r="E165" s="79">
        <v>15.2</v>
      </c>
      <c r="F165" s="75">
        <f>C165*E165</f>
        <v>6232</v>
      </c>
      <c r="G165" s="75"/>
      <c r="H165" s="75">
        <f>SUM(F165+G165)</f>
        <v>6232</v>
      </c>
    </row>
    <row r="166" spans="1:16" ht="27.95" customHeight="1" x14ac:dyDescent="0.25">
      <c r="A166" s="22"/>
      <c r="B166" s="1"/>
      <c r="C166" s="66"/>
      <c r="D166" s="67"/>
    </row>
    <row r="167" spans="1:16" ht="27.95" customHeight="1" x14ac:dyDescent="0.25">
      <c r="A167" s="30"/>
      <c r="B167" s="1"/>
      <c r="C167" s="81"/>
      <c r="D167" s="67"/>
      <c r="E167" s="67"/>
      <c r="F167" s="66" t="s">
        <v>0</v>
      </c>
      <c r="G167" s="66"/>
      <c r="H167" s="75"/>
      <c r="I167" s="83"/>
      <c r="J167" s="75"/>
      <c r="K167" s="75"/>
      <c r="L167" s="75"/>
      <c r="M167" s="75"/>
      <c r="N167" s="46"/>
      <c r="O167" s="46"/>
      <c r="P167" s="86"/>
    </row>
    <row r="168" spans="1:16" ht="17.25" customHeight="1" x14ac:dyDescent="0.25">
      <c r="A168" s="75"/>
      <c r="B168" s="75"/>
      <c r="C168" s="46"/>
    </row>
    <row r="169" spans="1:16" ht="18" customHeight="1" x14ac:dyDescent="0.25">
      <c r="A169" s="89"/>
      <c r="B169" s="89"/>
      <c r="C169" s="90"/>
    </row>
    <row r="170" spans="1:16" ht="17.25" x14ac:dyDescent="0.25">
      <c r="A170" s="48"/>
      <c r="B170" s="48"/>
      <c r="C170" s="48"/>
    </row>
    <row r="171" spans="1:16" ht="17.25" x14ac:dyDescent="0.25">
      <c r="A171" s="48"/>
      <c r="B171" s="48"/>
      <c r="C171" s="48"/>
    </row>
    <row r="172" spans="1:16" ht="17.25" x14ac:dyDescent="0.25">
      <c r="A172" s="48"/>
      <c r="B172" s="48"/>
      <c r="C172" s="75"/>
    </row>
    <row r="173" spans="1:16" ht="17.25" x14ac:dyDescent="0.3">
      <c r="A173" s="39"/>
      <c r="B173" s="39"/>
      <c r="C173" s="39"/>
    </row>
    <row r="174" spans="1:16" x14ac:dyDescent="0.25">
      <c r="B174" s="1"/>
    </row>
    <row r="175" spans="1:16" x14ac:dyDescent="0.25">
      <c r="B175" s="1"/>
    </row>
    <row r="176" spans="1:16" x14ac:dyDescent="0.25">
      <c r="B176" s="1"/>
    </row>
    <row r="177" spans="2:14" x14ac:dyDescent="0.25">
      <c r="B177" s="1"/>
    </row>
    <row r="178" spans="2:14" x14ac:dyDescent="0.25">
      <c r="B178" s="1"/>
    </row>
    <row r="179" spans="2:14" x14ac:dyDescent="0.25">
      <c r="B179" s="1"/>
    </row>
    <row r="180" spans="2:14" x14ac:dyDescent="0.25">
      <c r="B180" s="1"/>
    </row>
    <row r="181" spans="2:14" x14ac:dyDescent="0.25">
      <c r="B181" s="1"/>
    </row>
    <row r="182" spans="2:14" x14ac:dyDescent="0.25">
      <c r="B182" s="1"/>
    </row>
    <row r="183" spans="2:14" x14ac:dyDescent="0.25">
      <c r="B183" s="1"/>
    </row>
    <row r="184" spans="2:14" x14ac:dyDescent="0.25">
      <c r="B184" s="77"/>
      <c r="D184" s="1" t="s">
        <v>0</v>
      </c>
      <c r="H184" s="77"/>
      <c r="I184" s="104"/>
    </row>
    <row r="185" spans="2:14" x14ac:dyDescent="0.25">
      <c r="B185" s="77"/>
      <c r="H185" s="77"/>
      <c r="I185" s="104"/>
    </row>
    <row r="186" spans="2:14" x14ac:dyDescent="0.25">
      <c r="B186" s="77"/>
      <c r="H186" s="77"/>
      <c r="I186" s="104"/>
    </row>
    <row r="187" spans="2:14" x14ac:dyDescent="0.25">
      <c r="B187" s="76"/>
      <c r="H187" s="77"/>
      <c r="I187" s="104"/>
    </row>
    <row r="188" spans="2:14" x14ac:dyDescent="0.25">
      <c r="H188" s="77"/>
      <c r="I188" s="104"/>
      <c r="N188" s="1" t="s">
        <v>5</v>
      </c>
    </row>
    <row r="189" spans="2:14" x14ac:dyDescent="0.25">
      <c r="H189" s="77"/>
      <c r="I189" s="104"/>
    </row>
    <row r="190" spans="2:14" x14ac:dyDescent="0.25">
      <c r="J190" s="1" t="s">
        <v>0</v>
      </c>
    </row>
    <row r="195" spans="6:15" x14ac:dyDescent="0.25">
      <c r="F195" s="1" t="s">
        <v>0</v>
      </c>
    </row>
    <row r="196" spans="6:15" x14ac:dyDescent="0.25">
      <c r="O196" s="1" t="s">
        <v>0</v>
      </c>
    </row>
    <row r="200" spans="6:15" x14ac:dyDescent="0.25">
      <c r="N200" s="1" t="s">
        <v>0</v>
      </c>
    </row>
    <row r="211" spans="2:2" x14ac:dyDescent="0.25">
      <c r="B211" s="2" t="s">
        <v>0</v>
      </c>
    </row>
  </sheetData>
  <sheetProtection algorithmName="SHA-512" hashValue="1fOy4BfIiMhQQXKIR55RE8BLJDytJxbinUUdfMvOmP44zFZurBFzbwWpCWfRQmIqTB8vW+d1imDo6+pA1dXCIA==" saltValue="3hoo7fuUCAm37ntz2Wpm0w==" spinCount="100000" sheet="1" objects="1" scenarios="1"/>
  <mergeCells count="10">
    <mergeCell ref="A7:A9"/>
    <mergeCell ref="B7:B9"/>
    <mergeCell ref="C7:C9"/>
    <mergeCell ref="C2:N2"/>
    <mergeCell ref="C6:F6"/>
    <mergeCell ref="D7:D9"/>
    <mergeCell ref="E7:E9"/>
    <mergeCell ref="F7:F9"/>
    <mergeCell ref="G7:G8"/>
    <mergeCell ref="H7:H9"/>
  </mergeCells>
  <pageMargins left="0.70866141732283461" right="0.70866141732283461" top="0.74803149606299213" bottom="0.74803149606299213" header="0.31496062992125984" footer="0.31496062992125984"/>
  <pageSetup paperSize="129" scale="4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6F6B3-116E-4CFD-9F8E-DE0DDE0E659F}">
  <dimension ref="A1:S214"/>
  <sheetViews>
    <sheetView workbookViewId="0">
      <selection activeCell="C1" sqref="C1:C1048576"/>
    </sheetView>
  </sheetViews>
  <sheetFormatPr baseColWidth="10" defaultColWidth="12.7109375" defaultRowHeight="15.75" x14ac:dyDescent="0.25"/>
  <cols>
    <col min="1" max="1" width="5.7109375" style="1" customWidth="1"/>
    <col min="2" max="2" width="5.140625" style="1" customWidth="1"/>
    <col min="3" max="3" width="41.42578125" style="2" customWidth="1"/>
    <col min="4" max="4" width="12.140625" style="1" customWidth="1"/>
    <col min="5" max="5" width="9.28515625" style="1" customWidth="1"/>
    <col min="6" max="6" width="9.5703125" style="1" customWidth="1"/>
    <col min="7" max="8" width="14.85546875" style="1" customWidth="1"/>
    <col min="9" max="9" width="14.7109375" style="1" customWidth="1"/>
    <col min="10" max="10" width="12.140625" style="1" customWidth="1"/>
    <col min="11" max="11" width="14" style="1" customWidth="1"/>
    <col min="12" max="12" width="11" style="1" customWidth="1"/>
    <col min="13" max="14" width="13" style="1" customWidth="1"/>
    <col min="15" max="15" width="13.42578125" style="1" customWidth="1"/>
    <col min="16" max="16" width="12.7109375" style="1" customWidth="1"/>
    <col min="17" max="17" width="12.5703125" style="1" customWidth="1"/>
    <col min="18" max="18" width="13.42578125" style="1" customWidth="1"/>
    <col min="19" max="19" width="14.42578125" style="1" customWidth="1"/>
    <col min="20" max="20" width="17.28515625" style="1" customWidth="1"/>
    <col min="21" max="21" width="27" style="1" customWidth="1"/>
    <col min="22" max="16384" width="12.7109375" style="1"/>
  </cols>
  <sheetData>
    <row r="1" spans="2:19" x14ac:dyDescent="0.25">
      <c r="C1" s="2" t="s">
        <v>0</v>
      </c>
      <c r="K1" s="1" t="s">
        <v>0</v>
      </c>
      <c r="R1" s="1" t="s">
        <v>0</v>
      </c>
    </row>
    <row r="2" spans="2:19" x14ac:dyDescent="0.25">
      <c r="B2" s="3" t="s">
        <v>0</v>
      </c>
      <c r="D2" s="124" t="s">
        <v>1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" t="s">
        <v>0</v>
      </c>
    </row>
    <row r="3" spans="2:19" x14ac:dyDescent="0.25">
      <c r="B3" s="4" t="s">
        <v>0</v>
      </c>
      <c r="C3" s="5" t="s">
        <v>0</v>
      </c>
      <c r="D3" s="6"/>
      <c r="E3" s="9"/>
      <c r="F3" s="9"/>
      <c r="G3" s="9"/>
      <c r="H3" s="9"/>
      <c r="I3" s="9"/>
      <c r="J3" s="9"/>
      <c r="K3" s="9"/>
      <c r="L3" s="10"/>
      <c r="M3" s="11" t="s">
        <v>0</v>
      </c>
      <c r="N3" s="11"/>
    </row>
    <row r="4" spans="2:19" x14ac:dyDescent="0.25">
      <c r="B4" s="4" t="s">
        <v>0</v>
      </c>
      <c r="C4" s="5"/>
      <c r="D4" s="14"/>
      <c r="N4" s="15"/>
      <c r="O4" s="15"/>
      <c r="P4" s="15"/>
    </row>
    <row r="5" spans="2:19" x14ac:dyDescent="0.25">
      <c r="B5" s="4"/>
      <c r="C5" s="5"/>
      <c r="D5" s="16"/>
    </row>
    <row r="6" spans="2:19" x14ac:dyDescent="0.25">
      <c r="B6" s="17"/>
      <c r="C6" s="18"/>
      <c r="D6" s="107" t="s">
        <v>7</v>
      </c>
      <c r="E6" s="108"/>
      <c r="F6" s="108"/>
      <c r="G6" s="109"/>
      <c r="H6" s="19"/>
      <c r="I6" s="20"/>
    </row>
    <row r="7" spans="2:19" ht="15.75" customHeight="1" x14ac:dyDescent="0.25">
      <c r="B7" s="125" t="s">
        <v>8</v>
      </c>
      <c r="C7" s="111" t="s">
        <v>10</v>
      </c>
      <c r="D7" s="114" t="s">
        <v>11</v>
      </c>
      <c r="E7" s="121" t="s">
        <v>14</v>
      </c>
      <c r="F7" s="121" t="s">
        <v>15</v>
      </c>
      <c r="G7" s="118" t="s">
        <v>16</v>
      </c>
      <c r="H7" s="118" t="s">
        <v>17</v>
      </c>
      <c r="I7" s="118" t="s">
        <v>18</v>
      </c>
    </row>
    <row r="8" spans="2:19" x14ac:dyDescent="0.25">
      <c r="B8" s="110"/>
      <c r="C8" s="112"/>
      <c r="D8" s="115"/>
      <c r="E8" s="122"/>
      <c r="F8" s="122"/>
      <c r="G8" s="119"/>
      <c r="H8" s="119"/>
      <c r="I8" s="119"/>
    </row>
    <row r="9" spans="2:19" x14ac:dyDescent="0.25">
      <c r="B9" s="110"/>
      <c r="C9" s="113"/>
      <c r="D9" s="116"/>
      <c r="E9" s="123"/>
      <c r="F9" s="123"/>
      <c r="G9" s="120"/>
      <c r="H9" s="21"/>
      <c r="I9" s="120"/>
    </row>
    <row r="10" spans="2:19" ht="27.95" customHeight="1" x14ac:dyDescent="0.25">
      <c r="B10" s="22"/>
      <c r="C10" s="23" t="s">
        <v>20</v>
      </c>
      <c r="D10" s="78"/>
      <c r="E10" s="79"/>
      <c r="F10" s="79"/>
      <c r="G10" s="75"/>
      <c r="H10" s="75"/>
      <c r="I10" s="80"/>
    </row>
    <row r="11" spans="2:19" ht="27.95" customHeight="1" x14ac:dyDescent="0.25">
      <c r="B11" s="30">
        <v>1</v>
      </c>
      <c r="C11" s="36" t="s">
        <v>22</v>
      </c>
      <c r="D11" s="81">
        <v>819.74</v>
      </c>
      <c r="E11" s="79">
        <v>15.2</v>
      </c>
      <c r="F11" s="79">
        <v>15.2</v>
      </c>
      <c r="G11" s="75">
        <f>D11*F11</f>
        <v>12460.047999999999</v>
      </c>
      <c r="H11" s="75">
        <v>100</v>
      </c>
      <c r="I11" s="75">
        <f>G11+H11</f>
        <v>12560.047999999999</v>
      </c>
    </row>
    <row r="12" spans="2:19" ht="27.95" customHeight="1" x14ac:dyDescent="0.25">
      <c r="B12" s="30"/>
      <c r="C12" s="23" t="s">
        <v>23</v>
      </c>
      <c r="D12" s="81"/>
      <c r="E12" s="79"/>
      <c r="F12" s="79"/>
      <c r="G12" s="75"/>
      <c r="H12" s="75"/>
      <c r="I12" s="75"/>
    </row>
    <row r="13" spans="2:19" ht="27.95" customHeight="1" x14ac:dyDescent="0.25">
      <c r="B13" s="30">
        <v>2</v>
      </c>
      <c r="C13" s="36" t="s">
        <v>24</v>
      </c>
      <c r="D13" s="81">
        <v>703.62</v>
      </c>
      <c r="E13" s="79">
        <v>15.2</v>
      </c>
      <c r="F13" s="79">
        <v>15.2</v>
      </c>
      <c r="G13" s="75">
        <f>D13*F13</f>
        <v>10695.023999999999</v>
      </c>
      <c r="H13" s="75">
        <v>100</v>
      </c>
      <c r="I13" s="75">
        <f>G13+H13</f>
        <v>10795.023999999999</v>
      </c>
    </row>
    <row r="14" spans="2:19" ht="27.95" customHeight="1" x14ac:dyDescent="0.25">
      <c r="B14" s="30">
        <f>B13+1</f>
        <v>3</v>
      </c>
      <c r="C14" s="36" t="s">
        <v>26</v>
      </c>
      <c r="D14" s="81">
        <v>474.34</v>
      </c>
      <c r="E14" s="79">
        <v>15.2</v>
      </c>
      <c r="F14" s="79">
        <v>15.2</v>
      </c>
      <c r="G14" s="75">
        <f>(D14*F14)</f>
        <v>7209.9679999999989</v>
      </c>
      <c r="H14" s="75">
        <v>100</v>
      </c>
      <c r="I14" s="75">
        <f>G14+H14</f>
        <v>7309.9679999999989</v>
      </c>
    </row>
    <row r="15" spans="2:19" ht="27.95" customHeight="1" x14ac:dyDescent="0.25">
      <c r="B15" s="30">
        <f>B14+1</f>
        <v>4</v>
      </c>
      <c r="C15" s="36" t="s">
        <v>28</v>
      </c>
      <c r="D15" s="81">
        <f>G15/E15</f>
        <v>402.2763157894737</v>
      </c>
      <c r="E15" s="79">
        <v>15.2</v>
      </c>
      <c r="F15" s="79">
        <v>15.2</v>
      </c>
      <c r="G15" s="75">
        <v>6114.6</v>
      </c>
      <c r="H15" s="75">
        <v>100</v>
      </c>
      <c r="I15" s="75">
        <f>G15+H15</f>
        <v>6214.6</v>
      </c>
    </row>
    <row r="16" spans="2:19" ht="27.95" customHeight="1" x14ac:dyDescent="0.25">
      <c r="B16" s="30">
        <f>B15+1</f>
        <v>5</v>
      </c>
      <c r="C16" s="36" t="s">
        <v>30</v>
      </c>
      <c r="D16" s="81">
        <f>G16/E16</f>
        <v>336.46776315789475</v>
      </c>
      <c r="E16" s="79">
        <v>15.2</v>
      </c>
      <c r="F16" s="79">
        <v>15.2</v>
      </c>
      <c r="G16" s="75">
        <v>5114.3100000000004</v>
      </c>
      <c r="H16" s="25">
        <v>100</v>
      </c>
      <c r="I16" s="75">
        <f>G16+H16</f>
        <v>5214.3100000000004</v>
      </c>
    </row>
    <row r="17" spans="2:9" ht="27.95" customHeight="1" x14ac:dyDescent="0.25">
      <c r="B17" s="30">
        <f>B16+1</f>
        <v>6</v>
      </c>
      <c r="C17" s="36" t="s">
        <v>32</v>
      </c>
      <c r="D17" s="81">
        <f>G17/E17</f>
        <v>319.39276315789476</v>
      </c>
      <c r="E17" s="79">
        <v>15.2</v>
      </c>
      <c r="F17" s="79">
        <v>15.2</v>
      </c>
      <c r="G17" s="75">
        <v>4854.7700000000004</v>
      </c>
      <c r="H17" s="75">
        <v>100</v>
      </c>
      <c r="I17" s="75">
        <f>G17+H17</f>
        <v>4954.7700000000004</v>
      </c>
    </row>
    <row r="18" spans="2:9" ht="27.95" customHeight="1" x14ac:dyDescent="0.25">
      <c r="B18" s="30"/>
      <c r="C18" s="23" t="s">
        <v>33</v>
      </c>
      <c r="D18" s="81"/>
      <c r="E18" s="79"/>
      <c r="F18" s="79"/>
      <c r="G18" s="75"/>
      <c r="H18" s="75"/>
      <c r="I18" s="75"/>
    </row>
    <row r="19" spans="2:9" ht="21" customHeight="1" x14ac:dyDescent="0.3">
      <c r="B19" s="38">
        <v>7</v>
      </c>
      <c r="C19" s="82" t="s">
        <v>35</v>
      </c>
      <c r="D19" s="81">
        <v>493.42</v>
      </c>
      <c r="E19" s="79">
        <v>15.2</v>
      </c>
      <c r="F19" s="79">
        <v>15.2</v>
      </c>
      <c r="G19" s="75">
        <f>D19*F19</f>
        <v>7499.9839999999995</v>
      </c>
      <c r="H19" s="75">
        <v>100</v>
      </c>
      <c r="I19" s="75">
        <f t="shared" ref="I19:I24" si="0">G19+H19</f>
        <v>7599.9839999999995</v>
      </c>
    </row>
    <row r="20" spans="2:9" ht="27.95" customHeight="1" x14ac:dyDescent="0.25">
      <c r="B20" s="30">
        <f>B19+1</f>
        <v>8</v>
      </c>
      <c r="C20" s="41" t="s">
        <v>37</v>
      </c>
      <c r="D20" s="81">
        <v>345.39</v>
      </c>
      <c r="E20" s="79">
        <v>15.2</v>
      </c>
      <c r="F20" s="79">
        <v>15.2</v>
      </c>
      <c r="G20" s="75">
        <f>D20*F20</f>
        <v>5249.9279999999999</v>
      </c>
      <c r="H20" s="75">
        <v>100</v>
      </c>
      <c r="I20" s="75">
        <f t="shared" si="0"/>
        <v>5349.9279999999999</v>
      </c>
    </row>
    <row r="21" spans="2:9" ht="27.95" customHeight="1" x14ac:dyDescent="0.25">
      <c r="B21" s="30">
        <f>B20+1</f>
        <v>9</v>
      </c>
      <c r="C21" s="36" t="s">
        <v>39</v>
      </c>
      <c r="D21" s="81">
        <f>G21/E21</f>
        <v>317.57763157894738</v>
      </c>
      <c r="E21" s="79">
        <v>15.2</v>
      </c>
      <c r="F21" s="79">
        <v>15.2</v>
      </c>
      <c r="G21" s="75">
        <v>4827.18</v>
      </c>
      <c r="H21" s="25">
        <v>100</v>
      </c>
      <c r="I21" s="75">
        <f t="shared" si="0"/>
        <v>4927.18</v>
      </c>
    </row>
    <row r="22" spans="2:9" ht="27.95" customHeight="1" x14ac:dyDescent="0.25">
      <c r="B22" s="30">
        <f>B21+1</f>
        <v>10</v>
      </c>
      <c r="C22" s="36" t="s">
        <v>41</v>
      </c>
      <c r="D22" s="81">
        <f>G22/E22</f>
        <v>365.60394736842107</v>
      </c>
      <c r="E22" s="79">
        <v>15.2</v>
      </c>
      <c r="F22" s="79">
        <v>15.2</v>
      </c>
      <c r="G22" s="75">
        <v>5557.18</v>
      </c>
      <c r="H22" s="25">
        <v>100</v>
      </c>
      <c r="I22" s="75">
        <f t="shared" si="0"/>
        <v>5657.18</v>
      </c>
    </row>
    <row r="23" spans="2:9" ht="24.75" customHeight="1" x14ac:dyDescent="0.3">
      <c r="B23" s="30">
        <f>B22+1</f>
        <v>11</v>
      </c>
      <c r="C23" s="82" t="s">
        <v>307</v>
      </c>
      <c r="D23" s="81">
        <v>262.08</v>
      </c>
      <c r="E23" s="79">
        <v>15.2</v>
      </c>
      <c r="F23" s="79">
        <v>15.2</v>
      </c>
      <c r="G23" s="75">
        <f>D23*F23</f>
        <v>3983.6159999999995</v>
      </c>
      <c r="H23" s="75">
        <v>100</v>
      </c>
      <c r="I23" s="75">
        <f t="shared" si="0"/>
        <v>4083.6159999999995</v>
      </c>
    </row>
    <row r="24" spans="2:9" ht="27.95" customHeight="1" x14ac:dyDescent="0.25">
      <c r="B24" s="30">
        <f>B23+1</f>
        <v>12</v>
      </c>
      <c r="C24" s="43" t="s">
        <v>45</v>
      </c>
      <c r="D24" s="81">
        <f>G24/E24</f>
        <v>305.8828947368421</v>
      </c>
      <c r="E24" s="79">
        <v>15.2</v>
      </c>
      <c r="F24" s="79">
        <v>15.2</v>
      </c>
      <c r="G24" s="75">
        <v>4649.42</v>
      </c>
      <c r="H24" s="75">
        <v>100</v>
      </c>
      <c r="I24" s="75">
        <f t="shared" si="0"/>
        <v>4749.42</v>
      </c>
    </row>
    <row r="25" spans="2:9" ht="27.95" customHeight="1" x14ac:dyDescent="0.25">
      <c r="B25" s="30"/>
      <c r="C25" s="23" t="s">
        <v>46</v>
      </c>
      <c r="D25" s="81"/>
      <c r="E25" s="79"/>
      <c r="F25" s="79"/>
      <c r="G25" s="75"/>
      <c r="H25" s="75"/>
      <c r="I25" s="75"/>
    </row>
    <row r="26" spans="2:9" ht="27.95" customHeight="1" x14ac:dyDescent="0.25">
      <c r="B26" s="30">
        <v>13</v>
      </c>
      <c r="C26" s="36" t="s">
        <v>48</v>
      </c>
      <c r="D26" s="81">
        <f>G26/E26</f>
        <v>402.2763157894737</v>
      </c>
      <c r="E26" s="79">
        <v>15.2</v>
      </c>
      <c r="F26" s="79">
        <v>15.2</v>
      </c>
      <c r="G26" s="75">
        <v>6114.6</v>
      </c>
      <c r="H26" s="75">
        <v>100</v>
      </c>
      <c r="I26" s="75">
        <f>G26+H26</f>
        <v>6214.6</v>
      </c>
    </row>
    <row r="27" spans="2:9" ht="27.95" customHeight="1" x14ac:dyDescent="0.25">
      <c r="B27" s="30"/>
      <c r="C27" s="23" t="s">
        <v>49</v>
      </c>
      <c r="D27" s="81"/>
      <c r="E27" s="79"/>
      <c r="F27" s="79"/>
      <c r="G27" s="75"/>
      <c r="H27" s="75"/>
      <c r="I27" s="75"/>
    </row>
    <row r="28" spans="2:9" ht="27.95" customHeight="1" x14ac:dyDescent="0.25">
      <c r="B28" s="30">
        <v>14</v>
      </c>
      <c r="C28" s="31" t="s">
        <v>51</v>
      </c>
      <c r="D28" s="81">
        <f>G28/E28</f>
        <v>400.06973684210533</v>
      </c>
      <c r="E28" s="79">
        <v>15.2</v>
      </c>
      <c r="F28" s="79">
        <v>15.2</v>
      </c>
      <c r="G28" s="75">
        <v>6081.06</v>
      </c>
      <c r="H28" s="75">
        <v>100</v>
      </c>
      <c r="I28" s="75">
        <f>G28+H28</f>
        <v>6181.06</v>
      </c>
    </row>
    <row r="29" spans="2:9" ht="27.95" customHeight="1" x14ac:dyDescent="0.25">
      <c r="B29" s="30"/>
      <c r="C29" s="23" t="s">
        <v>52</v>
      </c>
      <c r="D29" s="81"/>
      <c r="E29" s="79"/>
      <c r="F29" s="79"/>
      <c r="G29" s="75"/>
      <c r="H29" s="75"/>
      <c r="I29" s="75"/>
    </row>
    <row r="30" spans="2:9" ht="27.95" customHeight="1" x14ac:dyDescent="0.25">
      <c r="B30" s="30">
        <v>15</v>
      </c>
      <c r="C30" s="36" t="s">
        <v>54</v>
      </c>
      <c r="D30" s="81">
        <v>420.07</v>
      </c>
      <c r="E30" s="79">
        <v>15.2</v>
      </c>
      <c r="F30" s="79">
        <v>15.2</v>
      </c>
      <c r="G30" s="75">
        <f>D30*F30</f>
        <v>6385.0639999999994</v>
      </c>
      <c r="H30" s="75">
        <v>100</v>
      </c>
      <c r="I30" s="75">
        <f t="shared" ref="I30:I35" si="1">G30+H30</f>
        <v>6485.0639999999994</v>
      </c>
    </row>
    <row r="31" spans="2:9" ht="27.95" customHeight="1" x14ac:dyDescent="0.25">
      <c r="B31" s="30">
        <v>16</v>
      </c>
      <c r="C31" s="41" t="s">
        <v>56</v>
      </c>
      <c r="D31" s="81">
        <f>G31/E31</f>
        <v>376.03092105263158</v>
      </c>
      <c r="E31" s="79">
        <v>15.2</v>
      </c>
      <c r="F31" s="79">
        <v>15.2</v>
      </c>
      <c r="G31" s="75">
        <v>5715.67</v>
      </c>
      <c r="H31" s="75">
        <v>100</v>
      </c>
      <c r="I31" s="75">
        <f t="shared" si="1"/>
        <v>5815.67</v>
      </c>
    </row>
    <row r="32" spans="2:9" ht="27.95" customHeight="1" x14ac:dyDescent="0.25">
      <c r="B32" s="30">
        <v>17</v>
      </c>
      <c r="C32" s="31" t="s">
        <v>58</v>
      </c>
      <c r="D32" s="81">
        <f>G32/E32</f>
        <v>275.04868421052629</v>
      </c>
      <c r="E32" s="79">
        <v>15.2</v>
      </c>
      <c r="F32" s="79">
        <v>15.2</v>
      </c>
      <c r="G32" s="75">
        <v>4180.74</v>
      </c>
      <c r="H32" s="75">
        <v>100</v>
      </c>
      <c r="I32" s="75">
        <f t="shared" si="1"/>
        <v>4280.74</v>
      </c>
    </row>
    <row r="33" spans="2:9" ht="27.95" customHeight="1" x14ac:dyDescent="0.25">
      <c r="B33" s="30">
        <v>18</v>
      </c>
      <c r="C33" s="36" t="s">
        <v>60</v>
      </c>
      <c r="D33" s="81">
        <f>G33/E33</f>
        <v>400.06973684210533</v>
      </c>
      <c r="E33" s="79">
        <v>15.2</v>
      </c>
      <c r="F33" s="79">
        <v>15.2</v>
      </c>
      <c r="G33" s="75">
        <v>6081.06</v>
      </c>
      <c r="H33" s="75">
        <v>100</v>
      </c>
      <c r="I33" s="75">
        <f t="shared" si="1"/>
        <v>6181.06</v>
      </c>
    </row>
    <row r="34" spans="2:9" ht="27.95" customHeight="1" x14ac:dyDescent="0.25">
      <c r="B34" s="30">
        <v>19</v>
      </c>
      <c r="C34" s="36" t="s">
        <v>62</v>
      </c>
      <c r="D34" s="81">
        <f>G34/E34</f>
        <v>400.06973684210533</v>
      </c>
      <c r="E34" s="79">
        <v>15.2</v>
      </c>
      <c r="F34" s="79">
        <v>15.2</v>
      </c>
      <c r="G34" s="75">
        <v>6081.06</v>
      </c>
      <c r="H34" s="75">
        <v>100</v>
      </c>
      <c r="I34" s="75">
        <f t="shared" si="1"/>
        <v>6181.06</v>
      </c>
    </row>
    <row r="35" spans="2:9" ht="27.95" customHeight="1" x14ac:dyDescent="0.25">
      <c r="B35" s="30">
        <f>B34+1</f>
        <v>20</v>
      </c>
      <c r="C35" s="31" t="s">
        <v>283</v>
      </c>
      <c r="D35" s="81">
        <v>400.07</v>
      </c>
      <c r="E35" s="79">
        <v>15.2</v>
      </c>
      <c r="F35" s="79">
        <v>15.2</v>
      </c>
      <c r="G35" s="75">
        <f>D35*F35</f>
        <v>6081.0639999999994</v>
      </c>
      <c r="H35" s="75">
        <v>100</v>
      </c>
      <c r="I35" s="75">
        <f t="shared" si="1"/>
        <v>6181.0639999999994</v>
      </c>
    </row>
    <row r="36" spans="2:9" ht="27.95" customHeight="1" x14ac:dyDescent="0.25">
      <c r="B36" s="30"/>
      <c r="C36" s="23" t="s">
        <v>65</v>
      </c>
      <c r="D36" s="81"/>
      <c r="E36" s="79"/>
      <c r="F36" s="79"/>
      <c r="G36" s="75"/>
      <c r="H36" s="75"/>
      <c r="I36" s="75"/>
    </row>
    <row r="37" spans="2:9" ht="27.95" customHeight="1" x14ac:dyDescent="0.25">
      <c r="B37" s="30">
        <v>21</v>
      </c>
      <c r="C37" s="36" t="s">
        <v>67</v>
      </c>
      <c r="D37" s="32">
        <v>309.56</v>
      </c>
      <c r="E37" s="79">
        <v>15.2</v>
      </c>
      <c r="F37" s="79">
        <v>15.2</v>
      </c>
      <c r="G37" s="75">
        <f>D37*F37</f>
        <v>4705.3119999999999</v>
      </c>
      <c r="H37" s="75">
        <v>100</v>
      </c>
      <c r="I37" s="75">
        <f>G37+H37</f>
        <v>4805.3119999999999</v>
      </c>
    </row>
    <row r="38" spans="2:9" ht="27.95" customHeight="1" x14ac:dyDescent="0.25">
      <c r="B38" s="30">
        <f>B37+1</f>
        <v>22</v>
      </c>
      <c r="C38" s="41" t="s">
        <v>69</v>
      </c>
      <c r="D38" s="81">
        <f>G38/E38</f>
        <v>318.84407894736847</v>
      </c>
      <c r="E38" s="79">
        <v>15.2</v>
      </c>
      <c r="F38" s="79">
        <v>15.2</v>
      </c>
      <c r="G38" s="75">
        <v>4846.43</v>
      </c>
      <c r="H38" s="75">
        <v>100</v>
      </c>
      <c r="I38" s="75">
        <f>G38+H38</f>
        <v>4946.43</v>
      </c>
    </row>
    <row r="39" spans="2:9" ht="27.95" customHeight="1" x14ac:dyDescent="0.25">
      <c r="B39" s="30">
        <f>B38+1</f>
        <v>23</v>
      </c>
      <c r="C39" s="36" t="s">
        <v>71</v>
      </c>
      <c r="D39" s="81">
        <f>G39/E39</f>
        <v>395.3046052631579</v>
      </c>
      <c r="E39" s="79">
        <v>15.2</v>
      </c>
      <c r="F39" s="79">
        <v>15.2</v>
      </c>
      <c r="G39" s="75">
        <v>6008.63</v>
      </c>
      <c r="H39" s="25">
        <v>100</v>
      </c>
      <c r="I39" s="75">
        <f>G39+H39</f>
        <v>6108.63</v>
      </c>
    </row>
    <row r="40" spans="2:9" ht="27.95" customHeight="1" x14ac:dyDescent="0.25">
      <c r="B40" s="30">
        <f>B39+1</f>
        <v>24</v>
      </c>
      <c r="C40" s="48" t="s">
        <v>318</v>
      </c>
      <c r="D40" s="81">
        <v>0</v>
      </c>
      <c r="E40" s="30">
        <v>15.2</v>
      </c>
      <c r="F40" s="79">
        <v>15.2</v>
      </c>
      <c r="G40" s="75">
        <v>0</v>
      </c>
      <c r="H40" s="75"/>
      <c r="I40" s="75">
        <f>G40+H40</f>
        <v>0</v>
      </c>
    </row>
    <row r="41" spans="2:9" ht="27.95" customHeight="1" x14ac:dyDescent="0.25">
      <c r="B41" s="30"/>
      <c r="C41" s="23" t="s">
        <v>74</v>
      </c>
      <c r="D41" s="81"/>
      <c r="E41" s="79"/>
      <c r="F41" s="79"/>
      <c r="G41" s="75"/>
      <c r="H41" s="75"/>
      <c r="I41" s="75"/>
    </row>
    <row r="42" spans="2:9" ht="27.95" customHeight="1" x14ac:dyDescent="0.25">
      <c r="B42" s="30">
        <v>25</v>
      </c>
      <c r="C42" s="46" t="s">
        <v>76</v>
      </c>
      <c r="D42" s="81">
        <v>377.47</v>
      </c>
      <c r="E42" s="79">
        <v>15.2</v>
      </c>
      <c r="F42" s="79">
        <v>15.2</v>
      </c>
      <c r="G42" s="83">
        <f>D42*F42</f>
        <v>5737.5439999999999</v>
      </c>
      <c r="H42" s="75">
        <v>100</v>
      </c>
      <c r="I42" s="75">
        <f>G42+H42</f>
        <v>5837.5439999999999</v>
      </c>
    </row>
    <row r="43" spans="2:9" ht="27.95" customHeight="1" x14ac:dyDescent="0.25">
      <c r="B43" s="30">
        <f>B42+1</f>
        <v>26</v>
      </c>
      <c r="C43" s="36" t="s">
        <v>78</v>
      </c>
      <c r="D43" s="81">
        <v>400.07</v>
      </c>
      <c r="E43" s="79">
        <v>15.2</v>
      </c>
      <c r="F43" s="79">
        <v>15.2</v>
      </c>
      <c r="G43" s="83">
        <f>D43*F43</f>
        <v>6081.0639999999994</v>
      </c>
      <c r="H43" s="75">
        <v>100</v>
      </c>
      <c r="I43" s="75">
        <f>G43+H43</f>
        <v>6181.0639999999994</v>
      </c>
    </row>
    <row r="44" spans="2:9" ht="27.95" customHeight="1" x14ac:dyDescent="0.25">
      <c r="B44" s="30">
        <f>B43+1</f>
        <v>27</v>
      </c>
      <c r="C44" s="36" t="s">
        <v>80</v>
      </c>
      <c r="D44" s="81">
        <v>318.88</v>
      </c>
      <c r="E44" s="79">
        <v>15.2</v>
      </c>
      <c r="F44" s="79">
        <v>15.2</v>
      </c>
      <c r="G44" s="83">
        <f>D44*F44</f>
        <v>4846.9759999999997</v>
      </c>
      <c r="H44" s="75">
        <v>100</v>
      </c>
      <c r="I44" s="75">
        <f>G44+H44</f>
        <v>4946.9759999999997</v>
      </c>
    </row>
    <row r="45" spans="2:9" ht="27.95" customHeight="1" x14ac:dyDescent="0.25">
      <c r="B45" s="30"/>
      <c r="C45" s="23" t="s">
        <v>83</v>
      </c>
      <c r="D45" s="81"/>
      <c r="E45" s="79"/>
      <c r="F45" s="79"/>
      <c r="G45" s="75"/>
      <c r="H45" s="75"/>
      <c r="I45" s="75"/>
    </row>
    <row r="46" spans="2:9" ht="27.95" customHeight="1" x14ac:dyDescent="0.25">
      <c r="B46" s="30">
        <v>28</v>
      </c>
      <c r="C46" s="36" t="s">
        <v>85</v>
      </c>
      <c r="D46" s="81">
        <v>377.47</v>
      </c>
      <c r="E46" s="79">
        <v>15.2</v>
      </c>
      <c r="F46" s="79">
        <v>15.2</v>
      </c>
      <c r="G46" s="75">
        <f>D46*F46</f>
        <v>5737.5439999999999</v>
      </c>
      <c r="H46" s="75">
        <v>100</v>
      </c>
      <c r="I46" s="75">
        <f>G46+H46</f>
        <v>5837.5439999999999</v>
      </c>
    </row>
    <row r="47" spans="2:9" ht="27.95" customHeight="1" x14ac:dyDescent="0.25">
      <c r="B47" s="30">
        <f>B46+1</f>
        <v>29</v>
      </c>
      <c r="C47" s="31" t="s">
        <v>87</v>
      </c>
      <c r="D47" s="81">
        <v>345.39</v>
      </c>
      <c r="E47" s="79">
        <v>15.2</v>
      </c>
      <c r="F47" s="79">
        <v>15.2</v>
      </c>
      <c r="G47" s="75">
        <f>D47*F47</f>
        <v>5249.9279999999999</v>
      </c>
      <c r="H47" s="75">
        <v>100</v>
      </c>
      <c r="I47" s="75">
        <f>G47+H47</f>
        <v>5349.9279999999999</v>
      </c>
    </row>
    <row r="48" spans="2:9" ht="27.95" customHeight="1" x14ac:dyDescent="0.25">
      <c r="B48" s="30">
        <f>B47+1</f>
        <v>30</v>
      </c>
      <c r="C48" s="36" t="s">
        <v>89</v>
      </c>
      <c r="D48" s="81">
        <f>G48/E48</f>
        <v>345.39473684210526</v>
      </c>
      <c r="E48" s="79">
        <v>15.2</v>
      </c>
      <c r="F48" s="79">
        <v>15.2</v>
      </c>
      <c r="G48" s="75">
        <v>5250</v>
      </c>
      <c r="H48" s="75">
        <v>100</v>
      </c>
      <c r="I48" s="75">
        <f>G48+H48</f>
        <v>5350</v>
      </c>
    </row>
    <row r="49" spans="2:9" ht="27.95" customHeight="1" x14ac:dyDescent="0.25">
      <c r="B49" s="30">
        <f>B48+1</f>
        <v>31</v>
      </c>
      <c r="C49" s="36" t="s">
        <v>91</v>
      </c>
      <c r="D49" s="81">
        <f>G49/E49</f>
        <v>316.17500000000001</v>
      </c>
      <c r="E49" s="79">
        <v>15.2</v>
      </c>
      <c r="F49" s="79">
        <v>15.2</v>
      </c>
      <c r="G49" s="75">
        <v>4805.8599999999997</v>
      </c>
      <c r="H49" s="75">
        <v>100</v>
      </c>
      <c r="I49" s="75">
        <f>G49+H49</f>
        <v>4905.8599999999997</v>
      </c>
    </row>
    <row r="50" spans="2:9" ht="27.95" customHeight="1" x14ac:dyDescent="0.25">
      <c r="B50" s="30"/>
      <c r="C50" s="23" t="s">
        <v>92</v>
      </c>
      <c r="D50" s="81"/>
      <c r="E50" s="79"/>
      <c r="F50" s="79"/>
      <c r="G50" s="75"/>
      <c r="H50" s="75"/>
      <c r="I50" s="75"/>
    </row>
    <row r="51" spans="2:9" ht="27.95" customHeight="1" x14ac:dyDescent="0.25">
      <c r="B51" s="30">
        <v>32</v>
      </c>
      <c r="C51" s="36" t="s">
        <v>94</v>
      </c>
      <c r="D51" s="81">
        <v>377.47</v>
      </c>
      <c r="E51" s="79">
        <v>15.2</v>
      </c>
      <c r="F51" s="79">
        <v>15.2</v>
      </c>
      <c r="G51" s="75">
        <f>D51*F51</f>
        <v>5737.5439999999999</v>
      </c>
      <c r="H51" s="75">
        <v>100</v>
      </c>
      <c r="I51" s="75">
        <f t="shared" ref="I51:I56" si="2">G51+H51</f>
        <v>5837.5439999999999</v>
      </c>
    </row>
    <row r="52" spans="2:9" ht="27.95" customHeight="1" x14ac:dyDescent="0.25">
      <c r="B52" s="30">
        <f>B51+1</f>
        <v>33</v>
      </c>
      <c r="C52" s="31" t="s">
        <v>96</v>
      </c>
      <c r="D52" s="81">
        <v>402.27</v>
      </c>
      <c r="E52" s="79">
        <v>15.2</v>
      </c>
      <c r="F52" s="79">
        <v>15.2</v>
      </c>
      <c r="G52" s="75">
        <f>D52*F52</f>
        <v>6114.503999999999</v>
      </c>
      <c r="H52" s="75">
        <v>100</v>
      </c>
      <c r="I52" s="75">
        <f t="shared" si="2"/>
        <v>6214.503999999999</v>
      </c>
    </row>
    <row r="53" spans="2:9" ht="27.95" customHeight="1" x14ac:dyDescent="0.25">
      <c r="B53" s="30">
        <f>B52+1</f>
        <v>34</v>
      </c>
      <c r="C53" s="36" t="s">
        <v>98</v>
      </c>
      <c r="D53" s="81">
        <f>G53/E53</f>
        <v>130.89473684210526</v>
      </c>
      <c r="E53" s="79">
        <v>15.2</v>
      </c>
      <c r="F53" s="79">
        <v>15.2</v>
      </c>
      <c r="G53" s="75">
        <v>1989.6</v>
      </c>
      <c r="H53" s="75">
        <v>100</v>
      </c>
      <c r="I53" s="75">
        <f t="shared" si="2"/>
        <v>2089.6</v>
      </c>
    </row>
    <row r="54" spans="2:9" ht="27.95" customHeight="1" x14ac:dyDescent="0.25">
      <c r="B54" s="30">
        <f>B53+1</f>
        <v>35</v>
      </c>
      <c r="C54" s="36" t="s">
        <v>100</v>
      </c>
      <c r="D54" s="81">
        <f>G54/E54</f>
        <v>128.83289473684212</v>
      </c>
      <c r="E54" s="79">
        <v>15.2</v>
      </c>
      <c r="F54" s="79">
        <v>15.2</v>
      </c>
      <c r="G54" s="75">
        <v>1958.26</v>
      </c>
      <c r="H54" s="75">
        <v>100</v>
      </c>
      <c r="I54" s="75">
        <f t="shared" si="2"/>
        <v>2058.2600000000002</v>
      </c>
    </row>
    <row r="55" spans="2:9" ht="27.95" customHeight="1" x14ac:dyDescent="0.25">
      <c r="B55" s="30">
        <f>B54+1</f>
        <v>36</v>
      </c>
      <c r="C55" s="36" t="s">
        <v>102</v>
      </c>
      <c r="D55" s="81">
        <f>G55/E55</f>
        <v>95.280263157894737</v>
      </c>
      <c r="E55" s="79">
        <v>15.2</v>
      </c>
      <c r="F55" s="79">
        <v>15.2</v>
      </c>
      <c r="G55" s="75">
        <v>1448.26</v>
      </c>
      <c r="H55" s="75">
        <v>100</v>
      </c>
      <c r="I55" s="75">
        <f t="shared" si="2"/>
        <v>1548.26</v>
      </c>
    </row>
    <row r="56" spans="2:9" ht="27.95" customHeight="1" x14ac:dyDescent="0.25">
      <c r="B56" s="30">
        <f>B55+1</f>
        <v>37</v>
      </c>
      <c r="C56" s="36" t="s">
        <v>104</v>
      </c>
      <c r="D56" s="81">
        <f>G56/E56</f>
        <v>237.60921052631579</v>
      </c>
      <c r="E56" s="79">
        <v>15.2</v>
      </c>
      <c r="F56" s="79">
        <v>15.2</v>
      </c>
      <c r="G56" s="75">
        <v>3611.66</v>
      </c>
      <c r="H56" s="75">
        <v>100</v>
      </c>
      <c r="I56" s="75">
        <f t="shared" si="2"/>
        <v>3711.66</v>
      </c>
    </row>
    <row r="57" spans="2:9" ht="27.95" customHeight="1" x14ac:dyDescent="0.25">
      <c r="B57" s="30"/>
      <c r="C57" s="23" t="s">
        <v>105</v>
      </c>
      <c r="D57" s="81"/>
      <c r="E57" s="79"/>
      <c r="F57" s="79"/>
      <c r="G57" s="75"/>
      <c r="H57" s="75"/>
      <c r="I57" s="75"/>
    </row>
    <row r="58" spans="2:9" ht="27.95" customHeight="1" x14ac:dyDescent="0.25">
      <c r="B58" s="30">
        <v>38</v>
      </c>
      <c r="C58" s="43" t="s">
        <v>306</v>
      </c>
      <c r="D58" s="81">
        <v>377.47</v>
      </c>
      <c r="E58" s="79">
        <v>15.2</v>
      </c>
      <c r="F58" s="79">
        <v>15.2</v>
      </c>
      <c r="G58" s="66">
        <f>D58*F58</f>
        <v>5737.5439999999999</v>
      </c>
      <c r="H58" s="75">
        <v>100</v>
      </c>
      <c r="I58" s="75">
        <f t="shared" ref="I58:I71" si="3">G58+H58</f>
        <v>5837.5439999999999</v>
      </c>
    </row>
    <row r="59" spans="2:9" ht="27.95" customHeight="1" x14ac:dyDescent="0.25">
      <c r="B59" s="30">
        <f>B58+1</f>
        <v>39</v>
      </c>
      <c r="C59" s="31" t="s">
        <v>108</v>
      </c>
      <c r="D59" s="81">
        <f>G59/E59</f>
        <v>336.46776315789475</v>
      </c>
      <c r="E59" s="79">
        <v>15.2</v>
      </c>
      <c r="F59" s="79">
        <v>15.2</v>
      </c>
      <c r="G59" s="75">
        <v>5114.3100000000004</v>
      </c>
      <c r="H59" s="75">
        <v>100</v>
      </c>
      <c r="I59" s="75">
        <f t="shared" si="3"/>
        <v>5214.3100000000004</v>
      </c>
    </row>
    <row r="60" spans="2:9" ht="27.95" customHeight="1" x14ac:dyDescent="0.25">
      <c r="B60" s="30">
        <f t="shared" ref="B60:B71" si="4">B59+1</f>
        <v>40</v>
      </c>
      <c r="C60" s="36" t="s">
        <v>110</v>
      </c>
      <c r="D60" s="81">
        <f t="shared" ref="D60:D71" si="5">G60/E60</f>
        <v>360.8388157894737</v>
      </c>
      <c r="E60" s="79">
        <v>15.2</v>
      </c>
      <c r="F60" s="79">
        <v>15.2</v>
      </c>
      <c r="G60" s="75">
        <v>5484.75</v>
      </c>
      <c r="H60" s="75">
        <v>100</v>
      </c>
      <c r="I60" s="75">
        <f t="shared" si="3"/>
        <v>5584.75</v>
      </c>
    </row>
    <row r="61" spans="2:9" ht="27.95" customHeight="1" x14ac:dyDescent="0.25">
      <c r="B61" s="30">
        <f t="shared" si="4"/>
        <v>41</v>
      </c>
      <c r="C61" s="36" t="s">
        <v>112</v>
      </c>
      <c r="D61" s="81">
        <f t="shared" si="5"/>
        <v>328.56973684210527</v>
      </c>
      <c r="E61" s="79">
        <v>15.2</v>
      </c>
      <c r="F61" s="79">
        <v>15.2</v>
      </c>
      <c r="G61" s="75">
        <v>4994.26</v>
      </c>
      <c r="H61" s="75">
        <v>100</v>
      </c>
      <c r="I61" s="75">
        <f t="shared" si="3"/>
        <v>5094.26</v>
      </c>
    </row>
    <row r="62" spans="2:9" ht="27.95" customHeight="1" x14ac:dyDescent="0.25">
      <c r="B62" s="30">
        <f t="shared" si="4"/>
        <v>42</v>
      </c>
      <c r="C62" s="36" t="s">
        <v>114</v>
      </c>
      <c r="D62" s="81">
        <f t="shared" si="5"/>
        <v>379.27171052631581</v>
      </c>
      <c r="E62" s="79">
        <v>15.2</v>
      </c>
      <c r="F62" s="79">
        <v>15.2</v>
      </c>
      <c r="G62" s="75">
        <v>5764.93</v>
      </c>
      <c r="H62" s="75">
        <v>100</v>
      </c>
      <c r="I62" s="75">
        <f t="shared" si="3"/>
        <v>5864.93</v>
      </c>
    </row>
    <row r="63" spans="2:9" ht="27.95" customHeight="1" x14ac:dyDescent="0.25">
      <c r="B63" s="30">
        <f t="shared" si="4"/>
        <v>43</v>
      </c>
      <c r="C63" s="36" t="s">
        <v>116</v>
      </c>
      <c r="D63" s="81">
        <f>G63/E63</f>
        <v>305.8828947368421</v>
      </c>
      <c r="E63" s="79">
        <v>15.2</v>
      </c>
      <c r="F63" s="79">
        <v>15.2</v>
      </c>
      <c r="G63" s="75">
        <v>4649.42</v>
      </c>
      <c r="H63" s="75">
        <v>100</v>
      </c>
      <c r="I63" s="75">
        <f t="shared" si="3"/>
        <v>4749.42</v>
      </c>
    </row>
    <row r="64" spans="2:9" ht="27.95" customHeight="1" x14ac:dyDescent="0.25">
      <c r="B64" s="30">
        <f t="shared" si="4"/>
        <v>44</v>
      </c>
      <c r="C64" s="36" t="s">
        <v>118</v>
      </c>
      <c r="D64" s="81">
        <f t="shared" si="5"/>
        <v>251.86710526315792</v>
      </c>
      <c r="E64" s="79">
        <v>15.2</v>
      </c>
      <c r="F64" s="79">
        <v>15.2</v>
      </c>
      <c r="G64" s="75">
        <v>3828.38</v>
      </c>
      <c r="H64" s="75">
        <v>100</v>
      </c>
      <c r="I64" s="75">
        <f t="shared" si="3"/>
        <v>3928.38</v>
      </c>
    </row>
    <row r="65" spans="2:9" ht="27.95" customHeight="1" x14ac:dyDescent="0.25">
      <c r="B65" s="30">
        <f t="shared" si="4"/>
        <v>45</v>
      </c>
      <c r="C65" s="36" t="s">
        <v>120</v>
      </c>
      <c r="D65" s="81">
        <f t="shared" si="5"/>
        <v>251.86710526315792</v>
      </c>
      <c r="E65" s="79">
        <v>15.2</v>
      </c>
      <c r="F65" s="79">
        <v>15.2</v>
      </c>
      <c r="G65" s="75">
        <v>3828.38</v>
      </c>
      <c r="H65" s="75">
        <v>100</v>
      </c>
      <c r="I65" s="75">
        <f t="shared" si="3"/>
        <v>3928.38</v>
      </c>
    </row>
    <row r="66" spans="2:9" ht="27.95" customHeight="1" x14ac:dyDescent="0.25">
      <c r="B66" s="30">
        <f t="shared" si="4"/>
        <v>46</v>
      </c>
      <c r="C66" s="36" t="s">
        <v>122</v>
      </c>
      <c r="D66" s="81">
        <f t="shared" si="5"/>
        <v>251.86710526315792</v>
      </c>
      <c r="E66" s="79">
        <v>15.2</v>
      </c>
      <c r="F66" s="79">
        <v>15.2</v>
      </c>
      <c r="G66" s="75">
        <v>3828.38</v>
      </c>
      <c r="H66" s="75">
        <v>100</v>
      </c>
      <c r="I66" s="75">
        <f t="shared" si="3"/>
        <v>3928.38</v>
      </c>
    </row>
    <row r="67" spans="2:9" ht="27.95" customHeight="1" x14ac:dyDescent="0.25">
      <c r="B67" s="30">
        <f t="shared" si="4"/>
        <v>47</v>
      </c>
      <c r="C67" s="36" t="s">
        <v>124</v>
      </c>
      <c r="D67" s="81">
        <f t="shared" si="5"/>
        <v>251.86710526315792</v>
      </c>
      <c r="E67" s="79">
        <v>15.2</v>
      </c>
      <c r="F67" s="79">
        <v>15.2</v>
      </c>
      <c r="G67" s="75">
        <v>3828.38</v>
      </c>
      <c r="H67" s="75">
        <v>100</v>
      </c>
      <c r="I67" s="75">
        <f t="shared" si="3"/>
        <v>3928.38</v>
      </c>
    </row>
    <row r="68" spans="2:9" ht="27.95" customHeight="1" x14ac:dyDescent="0.25">
      <c r="B68" s="30">
        <f t="shared" si="4"/>
        <v>48</v>
      </c>
      <c r="C68" s="36" t="s">
        <v>126</v>
      </c>
      <c r="D68" s="81">
        <v>319.39</v>
      </c>
      <c r="E68" s="79">
        <v>15.2</v>
      </c>
      <c r="F68" s="79">
        <v>15.2</v>
      </c>
      <c r="G68" s="75">
        <f>D68*F68</f>
        <v>4854.7279999999992</v>
      </c>
      <c r="H68" s="75">
        <v>100</v>
      </c>
      <c r="I68" s="75">
        <f t="shared" si="3"/>
        <v>4954.7279999999992</v>
      </c>
    </row>
    <row r="69" spans="2:9" ht="27.95" customHeight="1" x14ac:dyDescent="0.25">
      <c r="B69" s="30">
        <f t="shared" si="4"/>
        <v>49</v>
      </c>
      <c r="C69" s="48" t="s">
        <v>128</v>
      </c>
      <c r="D69" s="81">
        <f t="shared" si="5"/>
        <v>319.39276315789476</v>
      </c>
      <c r="E69" s="79">
        <v>15.2</v>
      </c>
      <c r="F69" s="79">
        <v>15.2</v>
      </c>
      <c r="G69" s="75">
        <v>4854.7700000000004</v>
      </c>
      <c r="H69" s="75">
        <v>100</v>
      </c>
      <c r="I69" s="75">
        <f t="shared" si="3"/>
        <v>4954.7700000000004</v>
      </c>
    </row>
    <row r="70" spans="2:9" ht="27.95" customHeight="1" x14ac:dyDescent="0.25">
      <c r="B70" s="30">
        <f t="shared" si="4"/>
        <v>50</v>
      </c>
      <c r="C70" s="36" t="s">
        <v>130</v>
      </c>
      <c r="D70" s="81">
        <f>G70/E70</f>
        <v>319.39276315789476</v>
      </c>
      <c r="E70" s="79">
        <v>15.2</v>
      </c>
      <c r="F70" s="79">
        <v>15.2</v>
      </c>
      <c r="G70" s="75">
        <v>4854.7700000000004</v>
      </c>
      <c r="H70" s="75">
        <v>100</v>
      </c>
      <c r="I70" s="75">
        <f t="shared" si="3"/>
        <v>4954.7700000000004</v>
      </c>
    </row>
    <row r="71" spans="2:9" ht="27.95" customHeight="1" x14ac:dyDescent="0.25">
      <c r="B71" s="30">
        <f t="shared" si="4"/>
        <v>51</v>
      </c>
      <c r="C71" s="36" t="s">
        <v>132</v>
      </c>
      <c r="D71" s="81">
        <f t="shared" si="5"/>
        <v>186.91381578947372</v>
      </c>
      <c r="E71" s="79">
        <v>15.2</v>
      </c>
      <c r="F71" s="79">
        <v>15.2</v>
      </c>
      <c r="G71" s="75">
        <v>2841.09</v>
      </c>
      <c r="H71" s="75">
        <v>100</v>
      </c>
      <c r="I71" s="75">
        <f t="shared" si="3"/>
        <v>2941.09</v>
      </c>
    </row>
    <row r="72" spans="2:9" ht="27.95" customHeight="1" x14ac:dyDescent="0.25">
      <c r="B72" s="30"/>
      <c r="C72" s="23" t="s">
        <v>133</v>
      </c>
      <c r="D72" s="81"/>
      <c r="E72" s="79"/>
      <c r="F72" s="79"/>
      <c r="G72" s="75"/>
      <c r="H72" s="75"/>
      <c r="I72" s="75"/>
    </row>
    <row r="73" spans="2:9" ht="27.95" customHeight="1" x14ac:dyDescent="0.25">
      <c r="B73" s="30">
        <v>52</v>
      </c>
      <c r="C73" s="36" t="s">
        <v>135</v>
      </c>
      <c r="D73" s="81">
        <v>319.39</v>
      </c>
      <c r="E73" s="79">
        <v>15.2</v>
      </c>
      <c r="F73" s="79">
        <v>15.2</v>
      </c>
      <c r="G73" s="75">
        <f>D73*F73</f>
        <v>4854.7279999999992</v>
      </c>
      <c r="H73" s="75">
        <v>100</v>
      </c>
      <c r="I73" s="75">
        <f t="shared" ref="I73:I79" si="6">G73+H73</f>
        <v>4954.7279999999992</v>
      </c>
    </row>
    <row r="74" spans="2:9" ht="27.95" customHeight="1" x14ac:dyDescent="0.25">
      <c r="B74" s="30">
        <f t="shared" ref="B74:B79" si="7">B73+1</f>
        <v>53</v>
      </c>
      <c r="C74" s="36" t="s">
        <v>137</v>
      </c>
      <c r="D74" s="81">
        <f>G74/E74</f>
        <v>261.98421052631579</v>
      </c>
      <c r="E74" s="79">
        <v>15.2</v>
      </c>
      <c r="F74" s="79">
        <v>15.2</v>
      </c>
      <c r="G74" s="75">
        <v>3982.16</v>
      </c>
      <c r="H74" s="75">
        <v>100</v>
      </c>
      <c r="I74" s="75">
        <f t="shared" si="6"/>
        <v>4082.16</v>
      </c>
    </row>
    <row r="75" spans="2:9" ht="27.95" customHeight="1" x14ac:dyDescent="0.25">
      <c r="B75" s="30">
        <f t="shared" si="7"/>
        <v>54</v>
      </c>
      <c r="C75" s="36" t="s">
        <v>139</v>
      </c>
      <c r="D75" s="81">
        <f>G75/E75</f>
        <v>251.86644736842106</v>
      </c>
      <c r="E75" s="79">
        <v>15.2</v>
      </c>
      <c r="F75" s="79">
        <v>15.2</v>
      </c>
      <c r="G75" s="75">
        <v>3828.37</v>
      </c>
      <c r="H75" s="75">
        <v>100</v>
      </c>
      <c r="I75" s="75">
        <f t="shared" si="6"/>
        <v>3928.37</v>
      </c>
    </row>
    <row r="76" spans="2:9" ht="27.95" customHeight="1" x14ac:dyDescent="0.25">
      <c r="B76" s="30">
        <f t="shared" si="7"/>
        <v>55</v>
      </c>
      <c r="C76" s="43" t="s">
        <v>141</v>
      </c>
      <c r="D76" s="81">
        <f>G76/E76</f>
        <v>269.11381578947373</v>
      </c>
      <c r="E76" s="30">
        <v>15.2</v>
      </c>
      <c r="F76" s="79">
        <v>15.2</v>
      </c>
      <c r="G76" s="75">
        <v>4090.53</v>
      </c>
      <c r="H76" s="75">
        <v>100</v>
      </c>
      <c r="I76" s="75">
        <f t="shared" si="6"/>
        <v>4190.5300000000007</v>
      </c>
    </row>
    <row r="77" spans="2:9" ht="27.95" customHeight="1" x14ac:dyDescent="0.25">
      <c r="B77" s="30">
        <f t="shared" si="7"/>
        <v>56</v>
      </c>
      <c r="C77" s="36" t="s">
        <v>143</v>
      </c>
      <c r="D77" s="81">
        <f>G77/E77</f>
        <v>251.86710526315792</v>
      </c>
      <c r="E77" s="79">
        <v>15.2</v>
      </c>
      <c r="F77" s="79">
        <v>15.2</v>
      </c>
      <c r="G77" s="75">
        <v>3828.38</v>
      </c>
      <c r="H77" s="75">
        <v>100</v>
      </c>
      <c r="I77" s="75">
        <f t="shared" si="6"/>
        <v>3928.38</v>
      </c>
    </row>
    <row r="78" spans="2:9" ht="27.95" customHeight="1" x14ac:dyDescent="0.25">
      <c r="B78" s="30">
        <f t="shared" si="7"/>
        <v>57</v>
      </c>
      <c r="C78" s="36" t="s">
        <v>145</v>
      </c>
      <c r="D78" s="81">
        <f>G78/E78</f>
        <v>251.86644736842106</v>
      </c>
      <c r="E78" s="79">
        <v>15.2</v>
      </c>
      <c r="F78" s="79">
        <v>15.2</v>
      </c>
      <c r="G78" s="75">
        <v>3828.37</v>
      </c>
      <c r="H78" s="75">
        <v>100</v>
      </c>
      <c r="I78" s="75">
        <f t="shared" si="6"/>
        <v>3928.37</v>
      </c>
    </row>
    <row r="79" spans="2:9" ht="27.95" customHeight="1" x14ac:dyDescent="0.25">
      <c r="B79" s="30">
        <f t="shared" si="7"/>
        <v>58</v>
      </c>
      <c r="C79" s="36" t="s">
        <v>147</v>
      </c>
      <c r="D79" s="32">
        <v>366.8</v>
      </c>
      <c r="E79" s="79">
        <v>15.2</v>
      </c>
      <c r="F79" s="79">
        <v>15.2</v>
      </c>
      <c r="G79" s="75">
        <f>D79*F79</f>
        <v>5575.36</v>
      </c>
      <c r="H79" s="75">
        <v>100</v>
      </c>
      <c r="I79" s="75">
        <f t="shared" si="6"/>
        <v>5675.36</v>
      </c>
    </row>
    <row r="80" spans="2:9" ht="27.95" customHeight="1" x14ac:dyDescent="0.25">
      <c r="B80" s="30"/>
      <c r="C80" s="53" t="s">
        <v>148</v>
      </c>
      <c r="D80" s="81"/>
      <c r="E80" s="84"/>
      <c r="F80" s="79"/>
      <c r="G80" s="85"/>
      <c r="H80" s="75"/>
      <c r="I80" s="75"/>
    </row>
    <row r="81" spans="2:9" ht="27.95" customHeight="1" x14ac:dyDescent="0.25">
      <c r="B81" s="30">
        <v>59</v>
      </c>
      <c r="C81" s="43" t="s">
        <v>150</v>
      </c>
      <c r="D81" s="81">
        <v>377.47</v>
      </c>
      <c r="E81" s="67">
        <v>15.2</v>
      </c>
      <c r="F81" s="79">
        <v>15.2</v>
      </c>
      <c r="G81" s="75">
        <f>D81*F81</f>
        <v>5737.5439999999999</v>
      </c>
      <c r="H81" s="75">
        <v>100</v>
      </c>
      <c r="I81" s="75">
        <f>G81+H81</f>
        <v>5837.5439999999999</v>
      </c>
    </row>
    <row r="82" spans="2:9" ht="27.95" customHeight="1" x14ac:dyDescent="0.25">
      <c r="B82" s="30">
        <v>60</v>
      </c>
      <c r="C82" s="57" t="s">
        <v>152</v>
      </c>
      <c r="D82" s="81">
        <f>G82/E82</f>
        <v>305.8828947368421</v>
      </c>
      <c r="E82" s="67">
        <v>15.2</v>
      </c>
      <c r="F82" s="79">
        <v>15.2</v>
      </c>
      <c r="G82" s="75">
        <v>4649.42</v>
      </c>
      <c r="H82" s="75">
        <v>100</v>
      </c>
      <c r="I82" s="75">
        <f>G82+H82</f>
        <v>4749.42</v>
      </c>
    </row>
    <row r="83" spans="2:9" ht="27.95" customHeight="1" x14ac:dyDescent="0.25">
      <c r="B83" s="30">
        <v>61</v>
      </c>
      <c r="C83" s="57" t="s">
        <v>154</v>
      </c>
      <c r="D83" s="81">
        <f>G83/E83</f>
        <v>336.46776315789475</v>
      </c>
      <c r="E83" s="79">
        <v>15.2</v>
      </c>
      <c r="F83" s="79">
        <v>15.2</v>
      </c>
      <c r="G83" s="75">
        <v>5114.3100000000004</v>
      </c>
      <c r="H83" s="75">
        <v>100</v>
      </c>
      <c r="I83" s="75">
        <f>G83+H83</f>
        <v>5214.3100000000004</v>
      </c>
    </row>
    <row r="84" spans="2:9" ht="27.95" customHeight="1" x14ac:dyDescent="0.25">
      <c r="B84" s="30">
        <v>62</v>
      </c>
      <c r="C84" s="57" t="s">
        <v>311</v>
      </c>
      <c r="D84" s="81">
        <v>315</v>
      </c>
      <c r="E84" s="79">
        <v>15.2</v>
      </c>
      <c r="F84" s="79">
        <v>15.2</v>
      </c>
      <c r="G84" s="75">
        <f>D84*F84</f>
        <v>4788</v>
      </c>
      <c r="H84" s="75">
        <v>100</v>
      </c>
      <c r="I84" s="75">
        <f>G84+H84</f>
        <v>4888</v>
      </c>
    </row>
    <row r="85" spans="2:9" ht="27.95" customHeight="1" x14ac:dyDescent="0.25">
      <c r="B85" s="30"/>
      <c r="C85" s="53" t="s">
        <v>155</v>
      </c>
      <c r="D85" s="81"/>
      <c r="E85" s="67"/>
      <c r="F85" s="79"/>
      <c r="G85" s="75"/>
      <c r="H85" s="75"/>
      <c r="I85" s="75"/>
    </row>
    <row r="86" spans="2:9" ht="27.95" customHeight="1" x14ac:dyDescent="0.25">
      <c r="B86" s="30">
        <v>63</v>
      </c>
      <c r="C86" s="43" t="s">
        <v>157</v>
      </c>
      <c r="D86" s="81">
        <v>326.67</v>
      </c>
      <c r="E86" s="79">
        <v>15.2</v>
      </c>
      <c r="F86" s="79">
        <v>15.2</v>
      </c>
      <c r="G86" s="75">
        <f>D86*F86</f>
        <v>4965.384</v>
      </c>
      <c r="H86" s="75">
        <v>100</v>
      </c>
      <c r="I86" s="75">
        <f>G86+H86</f>
        <v>5065.384</v>
      </c>
    </row>
    <row r="87" spans="2:9" ht="27.95" customHeight="1" x14ac:dyDescent="0.25">
      <c r="B87" s="30"/>
      <c r="C87" s="23" t="s">
        <v>158</v>
      </c>
      <c r="D87" s="81"/>
      <c r="E87" s="79"/>
      <c r="F87" s="79"/>
      <c r="G87" s="75"/>
      <c r="H87" s="75"/>
      <c r="I87" s="75"/>
    </row>
    <row r="88" spans="2:9" ht="22.5" customHeight="1" x14ac:dyDescent="0.3">
      <c r="B88" s="3">
        <v>64</v>
      </c>
      <c r="C88" s="39" t="s">
        <v>160</v>
      </c>
      <c r="D88" s="81">
        <v>309.48</v>
      </c>
      <c r="E88" s="79">
        <v>15.2</v>
      </c>
      <c r="F88" s="79">
        <v>15.2</v>
      </c>
      <c r="G88" s="75">
        <f>D88*F88</f>
        <v>4704.0960000000005</v>
      </c>
      <c r="H88" s="75">
        <v>100</v>
      </c>
      <c r="I88" s="75">
        <f t="shared" ref="I88:I93" si="8">G88+H88</f>
        <v>4804.0960000000005</v>
      </c>
    </row>
    <row r="89" spans="2:9" ht="25.5" customHeight="1" x14ac:dyDescent="0.3">
      <c r="B89" s="3">
        <f>B88+1</f>
        <v>65</v>
      </c>
      <c r="C89" s="39" t="s">
        <v>162</v>
      </c>
      <c r="D89" s="81">
        <v>228.92</v>
      </c>
      <c r="E89" s="79">
        <v>15.2</v>
      </c>
      <c r="F89" s="79">
        <v>15.2</v>
      </c>
      <c r="G89" s="75">
        <f>D89*F89</f>
        <v>3479.5839999999998</v>
      </c>
      <c r="H89" s="75">
        <v>100</v>
      </c>
      <c r="I89" s="75">
        <f t="shared" si="8"/>
        <v>3579.5839999999998</v>
      </c>
    </row>
    <row r="90" spans="2:9" ht="27.95" customHeight="1" x14ac:dyDescent="0.25">
      <c r="B90" s="3">
        <f>B89+1</f>
        <v>66</v>
      </c>
      <c r="C90" s="36" t="s">
        <v>164</v>
      </c>
      <c r="D90" s="81">
        <f>G90/E90</f>
        <v>261.98421052631579</v>
      </c>
      <c r="E90" s="79">
        <v>15.2</v>
      </c>
      <c r="F90" s="79">
        <v>15.2</v>
      </c>
      <c r="G90" s="75">
        <v>3982.16</v>
      </c>
      <c r="H90" s="75">
        <v>100</v>
      </c>
      <c r="I90" s="75">
        <f t="shared" si="8"/>
        <v>4082.16</v>
      </c>
    </row>
    <row r="91" spans="2:9" ht="27.95" customHeight="1" x14ac:dyDescent="0.25">
      <c r="B91" s="3">
        <f>B90+1</f>
        <v>67</v>
      </c>
      <c r="C91" s="48" t="s">
        <v>166</v>
      </c>
      <c r="D91" s="81">
        <f>G91/E91</f>
        <v>318.76381578947371</v>
      </c>
      <c r="E91" s="79">
        <v>15.2</v>
      </c>
      <c r="F91" s="79">
        <v>15.2</v>
      </c>
      <c r="G91" s="66">
        <v>4845.21</v>
      </c>
      <c r="H91" s="75">
        <v>100</v>
      </c>
      <c r="I91" s="75">
        <f t="shared" si="8"/>
        <v>4945.21</v>
      </c>
    </row>
    <row r="92" spans="2:9" ht="27.95" customHeight="1" x14ac:dyDescent="0.25">
      <c r="B92" s="3">
        <f>B91+1</f>
        <v>68</v>
      </c>
      <c r="C92" s="48" t="s">
        <v>168</v>
      </c>
      <c r="D92" s="32">
        <v>316.18</v>
      </c>
      <c r="E92" s="79">
        <v>15.2</v>
      </c>
      <c r="F92" s="79">
        <v>15.2</v>
      </c>
      <c r="G92" s="66">
        <f>D92*F92</f>
        <v>4805.9359999999997</v>
      </c>
      <c r="H92" s="75">
        <v>100</v>
      </c>
      <c r="I92" s="75">
        <f t="shared" si="8"/>
        <v>4905.9359999999997</v>
      </c>
    </row>
    <row r="93" spans="2:9" ht="27.95" customHeight="1" x14ac:dyDescent="0.25">
      <c r="B93" s="3">
        <f>B92+1</f>
        <v>69</v>
      </c>
      <c r="C93" s="36" t="s">
        <v>170</v>
      </c>
      <c r="D93" s="81">
        <f>G93/E93</f>
        <v>251.86710526315792</v>
      </c>
      <c r="E93" s="79">
        <v>15.2</v>
      </c>
      <c r="F93" s="79">
        <v>15.2</v>
      </c>
      <c r="G93" s="75">
        <v>3828.38</v>
      </c>
      <c r="H93" s="75">
        <v>100</v>
      </c>
      <c r="I93" s="75">
        <f t="shared" si="8"/>
        <v>3928.38</v>
      </c>
    </row>
    <row r="94" spans="2:9" ht="27.95" customHeight="1" x14ac:dyDescent="0.25">
      <c r="B94" s="30"/>
      <c r="C94" s="23" t="s">
        <v>171</v>
      </c>
      <c r="D94" s="81"/>
      <c r="E94" s="79"/>
      <c r="F94" s="79"/>
      <c r="G94" s="75"/>
      <c r="H94" s="75"/>
      <c r="I94" s="75"/>
    </row>
    <row r="95" spans="2:9" ht="27.95" customHeight="1" x14ac:dyDescent="0.25">
      <c r="B95" s="30">
        <v>70</v>
      </c>
      <c r="C95" s="36" t="s">
        <v>173</v>
      </c>
      <c r="D95" s="81">
        <v>377.47</v>
      </c>
      <c r="E95" s="79">
        <v>15.2</v>
      </c>
      <c r="F95" s="79">
        <v>15.2</v>
      </c>
      <c r="G95" s="75">
        <f>D95*F95</f>
        <v>5737.5439999999999</v>
      </c>
      <c r="H95" s="75">
        <v>100</v>
      </c>
      <c r="I95" s="75">
        <f t="shared" ref="I95:I116" si="9">G95+H95</f>
        <v>5837.5439999999999</v>
      </c>
    </row>
    <row r="96" spans="2:9" ht="27.95" customHeight="1" x14ac:dyDescent="0.25">
      <c r="B96" s="30">
        <f t="shared" ref="B96:B148" si="10">B95+1</f>
        <v>71</v>
      </c>
      <c r="C96" s="36" t="s">
        <v>175</v>
      </c>
      <c r="D96" s="81">
        <v>269.11</v>
      </c>
      <c r="E96" s="79">
        <v>15.2</v>
      </c>
      <c r="F96" s="79">
        <v>15.2</v>
      </c>
      <c r="G96" s="75">
        <f>D96*F96</f>
        <v>4090.4720000000002</v>
      </c>
      <c r="H96" s="75">
        <v>100</v>
      </c>
      <c r="I96" s="75">
        <f t="shared" si="9"/>
        <v>4190.4719999999998</v>
      </c>
    </row>
    <row r="97" spans="2:9" ht="27.95" customHeight="1" x14ac:dyDescent="0.25">
      <c r="B97" s="30">
        <f t="shared" si="10"/>
        <v>72</v>
      </c>
      <c r="C97" s="36" t="s">
        <v>177</v>
      </c>
      <c r="D97" s="81">
        <f t="shared" ref="D97:D116" si="11">G97/E97</f>
        <v>269.11381578947373</v>
      </c>
      <c r="E97" s="79">
        <v>15.2</v>
      </c>
      <c r="F97" s="79">
        <v>15.2</v>
      </c>
      <c r="G97" s="75">
        <v>4090.53</v>
      </c>
      <c r="H97" s="75">
        <v>100</v>
      </c>
      <c r="I97" s="75">
        <f t="shared" si="9"/>
        <v>4190.5300000000007</v>
      </c>
    </row>
    <row r="98" spans="2:9" ht="27.95" customHeight="1" x14ac:dyDescent="0.25">
      <c r="B98" s="30">
        <f t="shared" si="10"/>
        <v>73</v>
      </c>
      <c r="C98" s="36" t="s">
        <v>179</v>
      </c>
      <c r="D98" s="81">
        <f t="shared" si="11"/>
        <v>269.11381578947373</v>
      </c>
      <c r="E98" s="79">
        <v>15.2</v>
      </c>
      <c r="F98" s="79">
        <v>15.2</v>
      </c>
      <c r="G98" s="75">
        <v>4090.53</v>
      </c>
      <c r="H98" s="75">
        <v>100</v>
      </c>
      <c r="I98" s="75">
        <f t="shared" si="9"/>
        <v>4190.5300000000007</v>
      </c>
    </row>
    <row r="99" spans="2:9" ht="27.95" customHeight="1" x14ac:dyDescent="0.25">
      <c r="B99" s="30">
        <f t="shared" si="10"/>
        <v>74</v>
      </c>
      <c r="C99" s="36" t="s">
        <v>181</v>
      </c>
      <c r="D99" s="81">
        <f t="shared" si="11"/>
        <v>269.11381578947373</v>
      </c>
      <c r="E99" s="79">
        <v>15.2</v>
      </c>
      <c r="F99" s="79">
        <v>15.2</v>
      </c>
      <c r="G99" s="75">
        <v>4090.53</v>
      </c>
      <c r="H99" s="75">
        <v>100</v>
      </c>
      <c r="I99" s="75">
        <f t="shared" si="9"/>
        <v>4190.5300000000007</v>
      </c>
    </row>
    <row r="100" spans="2:9" ht="27.95" customHeight="1" x14ac:dyDescent="0.25">
      <c r="B100" s="30">
        <f t="shared" si="10"/>
        <v>75</v>
      </c>
      <c r="C100" s="36" t="s">
        <v>183</v>
      </c>
      <c r="D100" s="81">
        <f t="shared" si="11"/>
        <v>269.11381578947373</v>
      </c>
      <c r="E100" s="79">
        <v>15.2</v>
      </c>
      <c r="F100" s="79">
        <v>15.2</v>
      </c>
      <c r="G100" s="75">
        <v>4090.53</v>
      </c>
      <c r="H100" s="75">
        <v>100</v>
      </c>
      <c r="I100" s="75">
        <f t="shared" si="9"/>
        <v>4190.5300000000007</v>
      </c>
    </row>
    <row r="101" spans="2:9" ht="27.95" customHeight="1" x14ac:dyDescent="0.25">
      <c r="B101" s="30">
        <f t="shared" si="10"/>
        <v>76</v>
      </c>
      <c r="C101" s="36" t="s">
        <v>185</v>
      </c>
      <c r="D101" s="81">
        <f t="shared" si="11"/>
        <v>269.11381578947373</v>
      </c>
      <c r="E101" s="79">
        <v>15.2</v>
      </c>
      <c r="F101" s="79">
        <v>15.2</v>
      </c>
      <c r="G101" s="75">
        <v>4090.53</v>
      </c>
      <c r="H101" s="75">
        <v>100</v>
      </c>
      <c r="I101" s="75">
        <f t="shared" si="9"/>
        <v>4190.5300000000007</v>
      </c>
    </row>
    <row r="102" spans="2:9" ht="27.95" customHeight="1" x14ac:dyDescent="0.25">
      <c r="B102" s="30">
        <f t="shared" si="10"/>
        <v>77</v>
      </c>
      <c r="C102" s="36" t="s">
        <v>187</v>
      </c>
      <c r="D102" s="81">
        <f t="shared" si="11"/>
        <v>269.11381578947373</v>
      </c>
      <c r="E102" s="79">
        <v>15.2</v>
      </c>
      <c r="F102" s="79">
        <v>15.2</v>
      </c>
      <c r="G102" s="75">
        <v>4090.53</v>
      </c>
      <c r="H102" s="75">
        <v>100</v>
      </c>
      <c r="I102" s="75">
        <f t="shared" si="9"/>
        <v>4190.5300000000007</v>
      </c>
    </row>
    <row r="103" spans="2:9" ht="27.95" customHeight="1" x14ac:dyDescent="0.25">
      <c r="B103" s="30">
        <f t="shared" si="10"/>
        <v>78</v>
      </c>
      <c r="C103" s="36" t="s">
        <v>189</v>
      </c>
      <c r="D103" s="81">
        <f t="shared" si="11"/>
        <v>269.11381578947373</v>
      </c>
      <c r="E103" s="79">
        <v>15.2</v>
      </c>
      <c r="F103" s="79">
        <v>15.2</v>
      </c>
      <c r="G103" s="75">
        <v>4090.53</v>
      </c>
      <c r="H103" s="75">
        <v>100</v>
      </c>
      <c r="I103" s="75">
        <f t="shared" si="9"/>
        <v>4190.5300000000007</v>
      </c>
    </row>
    <row r="104" spans="2:9" ht="27.95" customHeight="1" x14ac:dyDescent="0.25">
      <c r="B104" s="30">
        <f t="shared" si="10"/>
        <v>79</v>
      </c>
      <c r="C104" s="36" t="s">
        <v>191</v>
      </c>
      <c r="D104" s="81">
        <f>G104/E104</f>
        <v>269.11381578947373</v>
      </c>
      <c r="E104" s="79">
        <v>15.2</v>
      </c>
      <c r="F104" s="79">
        <v>15.2</v>
      </c>
      <c r="G104" s="75">
        <v>4090.53</v>
      </c>
      <c r="H104" s="75">
        <v>100</v>
      </c>
      <c r="I104" s="75">
        <f t="shared" si="9"/>
        <v>4190.5300000000007</v>
      </c>
    </row>
    <row r="105" spans="2:9" ht="27.95" customHeight="1" x14ac:dyDescent="0.25">
      <c r="B105" s="30">
        <f t="shared" si="10"/>
        <v>80</v>
      </c>
      <c r="C105" s="36" t="s">
        <v>193</v>
      </c>
      <c r="D105" s="81">
        <f t="shared" si="11"/>
        <v>225.79605263157896</v>
      </c>
      <c r="E105" s="79">
        <v>15.2</v>
      </c>
      <c r="F105" s="79">
        <v>15.2</v>
      </c>
      <c r="G105" s="75">
        <v>3432.1</v>
      </c>
      <c r="H105" s="75">
        <v>100</v>
      </c>
      <c r="I105" s="75">
        <f t="shared" si="9"/>
        <v>3532.1</v>
      </c>
    </row>
    <row r="106" spans="2:9" ht="27.95" customHeight="1" x14ac:dyDescent="0.25">
      <c r="B106" s="30">
        <f t="shared" si="10"/>
        <v>81</v>
      </c>
      <c r="C106" s="36" t="s">
        <v>195</v>
      </c>
      <c r="D106" s="81">
        <f t="shared" si="11"/>
        <v>137.0078947368421</v>
      </c>
      <c r="E106" s="79">
        <v>15.2</v>
      </c>
      <c r="F106" s="79">
        <v>15.2</v>
      </c>
      <c r="G106" s="75">
        <v>2082.52</v>
      </c>
      <c r="H106" s="75">
        <v>100</v>
      </c>
      <c r="I106" s="75">
        <f t="shared" si="9"/>
        <v>2182.52</v>
      </c>
    </row>
    <row r="107" spans="2:9" ht="27.95" customHeight="1" x14ac:dyDescent="0.25">
      <c r="B107" s="30">
        <f t="shared" si="10"/>
        <v>82</v>
      </c>
      <c r="C107" s="36" t="s">
        <v>197</v>
      </c>
      <c r="D107" s="81">
        <f t="shared" si="11"/>
        <v>215.7572368421053</v>
      </c>
      <c r="E107" s="79">
        <v>15.2</v>
      </c>
      <c r="F107" s="79">
        <v>15.2</v>
      </c>
      <c r="G107" s="75">
        <v>3279.51</v>
      </c>
      <c r="H107" s="75">
        <v>100</v>
      </c>
      <c r="I107" s="75">
        <f t="shared" si="9"/>
        <v>3379.51</v>
      </c>
    </row>
    <row r="108" spans="2:9" ht="27.95" customHeight="1" x14ac:dyDescent="0.25">
      <c r="B108" s="30">
        <f t="shared" si="10"/>
        <v>83</v>
      </c>
      <c r="C108" s="36" t="s">
        <v>199</v>
      </c>
      <c r="D108" s="81">
        <f t="shared" si="11"/>
        <v>225.79605263157896</v>
      </c>
      <c r="E108" s="79">
        <v>15.2</v>
      </c>
      <c r="F108" s="79">
        <v>15.2</v>
      </c>
      <c r="G108" s="75">
        <v>3432.1</v>
      </c>
      <c r="H108" s="75">
        <v>100</v>
      </c>
      <c r="I108" s="75">
        <f t="shared" si="9"/>
        <v>3532.1</v>
      </c>
    </row>
    <row r="109" spans="2:9" ht="27.95" customHeight="1" x14ac:dyDescent="0.25">
      <c r="B109" s="30">
        <f t="shared" si="10"/>
        <v>84</v>
      </c>
      <c r="C109" s="36" t="s">
        <v>201</v>
      </c>
      <c r="D109" s="81">
        <v>225.8</v>
      </c>
      <c r="E109" s="79">
        <v>15.2</v>
      </c>
      <c r="F109" s="79">
        <v>15.2</v>
      </c>
      <c r="G109" s="75">
        <f>D109*F109</f>
        <v>3432.16</v>
      </c>
      <c r="H109" s="75">
        <v>100</v>
      </c>
      <c r="I109" s="75">
        <f t="shared" si="9"/>
        <v>3532.16</v>
      </c>
    </row>
    <row r="110" spans="2:9" ht="27.95" customHeight="1" x14ac:dyDescent="0.25">
      <c r="B110" s="30">
        <f t="shared" si="10"/>
        <v>85</v>
      </c>
      <c r="C110" s="36" t="s">
        <v>203</v>
      </c>
      <c r="D110" s="81">
        <f t="shared" si="11"/>
        <v>243.26842105263157</v>
      </c>
      <c r="E110" s="79">
        <v>15.2</v>
      </c>
      <c r="F110" s="79">
        <v>15.2</v>
      </c>
      <c r="G110" s="75">
        <v>3697.68</v>
      </c>
      <c r="H110" s="75">
        <v>100</v>
      </c>
      <c r="I110" s="75">
        <f t="shared" si="9"/>
        <v>3797.68</v>
      </c>
    </row>
    <row r="111" spans="2:9" ht="27.95" customHeight="1" x14ac:dyDescent="0.25">
      <c r="B111" s="30">
        <f t="shared" si="10"/>
        <v>86</v>
      </c>
      <c r="C111" s="36" t="s">
        <v>205</v>
      </c>
      <c r="D111" s="81">
        <f t="shared" si="11"/>
        <v>231.57105263157897</v>
      </c>
      <c r="E111" s="79">
        <v>15.2</v>
      </c>
      <c r="F111" s="79">
        <v>15.2</v>
      </c>
      <c r="G111" s="75">
        <v>3519.88</v>
      </c>
      <c r="H111" s="75">
        <v>100</v>
      </c>
      <c r="I111" s="75">
        <f t="shared" si="9"/>
        <v>3619.88</v>
      </c>
    </row>
    <row r="112" spans="2:9" ht="27.95" customHeight="1" x14ac:dyDescent="0.25">
      <c r="B112" s="30">
        <f t="shared" si="10"/>
        <v>87</v>
      </c>
      <c r="C112" s="36" t="s">
        <v>207</v>
      </c>
      <c r="D112" s="81">
        <f t="shared" si="11"/>
        <v>225.79605263157896</v>
      </c>
      <c r="E112" s="79">
        <v>15.2</v>
      </c>
      <c r="F112" s="79">
        <v>15.2</v>
      </c>
      <c r="G112" s="75">
        <v>3432.1</v>
      </c>
      <c r="H112" s="75">
        <v>100</v>
      </c>
      <c r="I112" s="75">
        <f t="shared" si="9"/>
        <v>3532.1</v>
      </c>
    </row>
    <row r="113" spans="2:9" ht="27.95" customHeight="1" x14ac:dyDescent="0.25">
      <c r="B113" s="30">
        <f t="shared" si="10"/>
        <v>88</v>
      </c>
      <c r="C113" s="43" t="s">
        <v>209</v>
      </c>
      <c r="D113" s="81">
        <f>G113/E113</f>
        <v>338.66447368421052</v>
      </c>
      <c r="E113" s="79">
        <v>15.2</v>
      </c>
      <c r="F113" s="79">
        <v>15.2</v>
      </c>
      <c r="G113" s="75">
        <v>5147.7</v>
      </c>
      <c r="H113" s="75">
        <v>100</v>
      </c>
      <c r="I113" s="75">
        <f t="shared" si="9"/>
        <v>5247.7</v>
      </c>
    </row>
    <row r="114" spans="2:9" ht="27.95" customHeight="1" x14ac:dyDescent="0.25">
      <c r="B114" s="30">
        <f t="shared" si="10"/>
        <v>89</v>
      </c>
      <c r="C114" s="36" t="s">
        <v>211</v>
      </c>
      <c r="D114" s="81">
        <f t="shared" si="11"/>
        <v>244.79210526315791</v>
      </c>
      <c r="E114" s="79">
        <v>15.2</v>
      </c>
      <c r="F114" s="79">
        <v>15.2</v>
      </c>
      <c r="G114" s="75">
        <v>3720.84</v>
      </c>
      <c r="H114" s="75">
        <v>100</v>
      </c>
      <c r="I114" s="75">
        <f t="shared" si="9"/>
        <v>3820.84</v>
      </c>
    </row>
    <row r="115" spans="2:9" ht="27.95" customHeight="1" x14ac:dyDescent="0.25">
      <c r="B115" s="30">
        <f>B114+1</f>
        <v>90</v>
      </c>
      <c r="C115" s="36" t="s">
        <v>213</v>
      </c>
      <c r="D115" s="81">
        <f t="shared" si="11"/>
        <v>244.79210526315791</v>
      </c>
      <c r="E115" s="79">
        <v>15.2</v>
      </c>
      <c r="F115" s="79">
        <v>15.2</v>
      </c>
      <c r="G115" s="75">
        <v>3720.84</v>
      </c>
      <c r="H115" s="75">
        <v>100</v>
      </c>
      <c r="I115" s="75">
        <f t="shared" si="9"/>
        <v>3820.84</v>
      </c>
    </row>
    <row r="116" spans="2:9" ht="27.95" customHeight="1" x14ac:dyDescent="0.25">
      <c r="B116" s="30">
        <f>B115+1</f>
        <v>91</v>
      </c>
      <c r="C116" s="43" t="s">
        <v>215</v>
      </c>
      <c r="D116" s="81">
        <f t="shared" si="11"/>
        <v>244.79210526315791</v>
      </c>
      <c r="E116" s="79">
        <v>15.2</v>
      </c>
      <c r="F116" s="79">
        <v>15.2</v>
      </c>
      <c r="G116" s="75">
        <v>3720.84</v>
      </c>
      <c r="H116" s="75">
        <v>100</v>
      </c>
      <c r="I116" s="75">
        <f t="shared" si="9"/>
        <v>3820.84</v>
      </c>
    </row>
    <row r="117" spans="2:9" ht="27.95" customHeight="1" x14ac:dyDescent="0.25">
      <c r="B117" s="30"/>
      <c r="C117" s="23" t="s">
        <v>216</v>
      </c>
      <c r="D117" s="81"/>
      <c r="E117" s="79"/>
      <c r="F117" s="79"/>
      <c r="G117" s="75"/>
      <c r="H117" s="75"/>
      <c r="I117" s="75"/>
    </row>
    <row r="118" spans="2:9" ht="21.75" customHeight="1" x14ac:dyDescent="0.3">
      <c r="B118" s="3">
        <v>92</v>
      </c>
      <c r="C118" s="82" t="s">
        <v>218</v>
      </c>
      <c r="D118" s="81">
        <v>377.47</v>
      </c>
      <c r="E118" s="79">
        <v>15.2</v>
      </c>
      <c r="F118" s="79">
        <v>15.2</v>
      </c>
      <c r="G118" s="75">
        <f>D118*F118</f>
        <v>5737.5439999999999</v>
      </c>
      <c r="H118" s="75">
        <v>100</v>
      </c>
      <c r="I118" s="75">
        <f t="shared" ref="I118:I140" si="12">G118+H118</f>
        <v>5837.5439999999999</v>
      </c>
    </row>
    <row r="119" spans="2:9" ht="27.95" customHeight="1" x14ac:dyDescent="0.25">
      <c r="B119" s="30">
        <v>93</v>
      </c>
      <c r="C119" s="36" t="s">
        <v>220</v>
      </c>
      <c r="D119" s="81">
        <f>G119/E119</f>
        <v>400.06973684210533</v>
      </c>
      <c r="E119" s="79">
        <v>15.2</v>
      </c>
      <c r="F119" s="79">
        <v>15.2</v>
      </c>
      <c r="G119" s="75">
        <v>6081.06</v>
      </c>
      <c r="H119" s="75">
        <v>100</v>
      </c>
      <c r="I119" s="75">
        <f t="shared" si="12"/>
        <v>6181.06</v>
      </c>
    </row>
    <row r="120" spans="2:9" ht="27.95" customHeight="1" x14ac:dyDescent="0.25">
      <c r="B120" s="30">
        <f t="shared" si="10"/>
        <v>94</v>
      </c>
      <c r="C120" s="36" t="s">
        <v>222</v>
      </c>
      <c r="D120" s="81">
        <f>G120/E120</f>
        <v>274.27171052631581</v>
      </c>
      <c r="E120" s="79">
        <v>15.2</v>
      </c>
      <c r="F120" s="79">
        <v>15.2</v>
      </c>
      <c r="G120" s="75">
        <v>4168.93</v>
      </c>
      <c r="H120" s="75">
        <v>100</v>
      </c>
      <c r="I120" s="75">
        <f t="shared" si="12"/>
        <v>4268.93</v>
      </c>
    </row>
    <row r="121" spans="2:9" ht="27.95" customHeight="1" x14ac:dyDescent="0.25">
      <c r="B121" s="30">
        <f t="shared" si="10"/>
        <v>95</v>
      </c>
      <c r="C121" s="36" t="s">
        <v>224</v>
      </c>
      <c r="D121" s="81">
        <f t="shared" ref="D121:D140" si="13">G121/E121</f>
        <v>317.57763157894738</v>
      </c>
      <c r="E121" s="79">
        <v>15.2</v>
      </c>
      <c r="F121" s="79">
        <v>15.2</v>
      </c>
      <c r="G121" s="75">
        <v>4827.18</v>
      </c>
      <c r="H121" s="75">
        <v>100</v>
      </c>
      <c r="I121" s="75">
        <f t="shared" si="12"/>
        <v>4927.18</v>
      </c>
    </row>
    <row r="122" spans="2:9" ht="27.95" customHeight="1" x14ac:dyDescent="0.25">
      <c r="B122" s="30">
        <f t="shared" si="10"/>
        <v>96</v>
      </c>
      <c r="C122" s="36" t="s">
        <v>226</v>
      </c>
      <c r="D122" s="81">
        <f t="shared" si="13"/>
        <v>266.84934210526319</v>
      </c>
      <c r="E122" s="79">
        <v>15.2</v>
      </c>
      <c r="F122" s="79">
        <v>14.2</v>
      </c>
      <c r="G122" s="75">
        <v>4056.11</v>
      </c>
      <c r="H122" s="75">
        <v>100</v>
      </c>
      <c r="I122" s="75">
        <f t="shared" si="12"/>
        <v>4156.1100000000006</v>
      </c>
    </row>
    <row r="123" spans="2:9" ht="27.95" customHeight="1" x14ac:dyDescent="0.25">
      <c r="B123" s="30">
        <f t="shared" si="10"/>
        <v>97</v>
      </c>
      <c r="C123" s="36" t="s">
        <v>228</v>
      </c>
      <c r="D123" s="81">
        <f t="shared" si="13"/>
        <v>266.84934210526319</v>
      </c>
      <c r="E123" s="79">
        <v>15.2</v>
      </c>
      <c r="F123" s="79">
        <v>15.2</v>
      </c>
      <c r="G123" s="75">
        <v>4056.11</v>
      </c>
      <c r="H123" s="75">
        <v>100</v>
      </c>
      <c r="I123" s="75">
        <f t="shared" si="12"/>
        <v>4156.1100000000006</v>
      </c>
    </row>
    <row r="124" spans="2:9" ht="27.95" customHeight="1" x14ac:dyDescent="0.25">
      <c r="B124" s="30">
        <f t="shared" si="10"/>
        <v>98</v>
      </c>
      <c r="C124" s="36" t="s">
        <v>230</v>
      </c>
      <c r="D124" s="81">
        <f t="shared" si="13"/>
        <v>266.84934210526319</v>
      </c>
      <c r="E124" s="79">
        <v>15.2</v>
      </c>
      <c r="F124" s="79">
        <v>15.2</v>
      </c>
      <c r="G124" s="75">
        <v>4056.11</v>
      </c>
      <c r="H124" s="75">
        <v>100</v>
      </c>
      <c r="I124" s="75">
        <f t="shared" si="12"/>
        <v>4156.1100000000006</v>
      </c>
    </row>
    <row r="125" spans="2:9" ht="27.95" customHeight="1" x14ac:dyDescent="0.25">
      <c r="B125" s="30">
        <f t="shared" si="10"/>
        <v>99</v>
      </c>
      <c r="C125" s="36" t="s">
        <v>232</v>
      </c>
      <c r="D125" s="81">
        <f t="shared" si="13"/>
        <v>266.84934210526319</v>
      </c>
      <c r="E125" s="79">
        <v>15.2</v>
      </c>
      <c r="F125" s="79">
        <v>15.2</v>
      </c>
      <c r="G125" s="75">
        <v>4056.11</v>
      </c>
      <c r="H125" s="75">
        <v>100</v>
      </c>
      <c r="I125" s="75">
        <f t="shared" si="12"/>
        <v>4156.1100000000006</v>
      </c>
    </row>
    <row r="126" spans="2:9" ht="27.95" customHeight="1" x14ac:dyDescent="0.25">
      <c r="B126" s="30">
        <f t="shared" si="10"/>
        <v>100</v>
      </c>
      <c r="C126" s="36" t="s">
        <v>234</v>
      </c>
      <c r="D126" s="81">
        <f t="shared" si="13"/>
        <v>266.84934210526319</v>
      </c>
      <c r="E126" s="30">
        <v>15.2</v>
      </c>
      <c r="F126" s="79">
        <v>15.2</v>
      </c>
      <c r="G126" s="75">
        <v>4056.11</v>
      </c>
      <c r="H126" s="75">
        <v>100</v>
      </c>
      <c r="I126" s="75">
        <f t="shared" si="12"/>
        <v>4156.1100000000006</v>
      </c>
    </row>
    <row r="127" spans="2:9" ht="27.95" customHeight="1" x14ac:dyDescent="0.25">
      <c r="B127" s="30">
        <f t="shared" si="10"/>
        <v>101</v>
      </c>
      <c r="C127" s="36" t="s">
        <v>236</v>
      </c>
      <c r="D127" s="81">
        <v>266.85000000000002</v>
      </c>
      <c r="E127" s="79">
        <v>15.2</v>
      </c>
      <c r="F127" s="79">
        <v>15.2</v>
      </c>
      <c r="G127" s="75">
        <f>D127*F127</f>
        <v>4056.1200000000003</v>
      </c>
      <c r="H127" s="75">
        <v>100</v>
      </c>
      <c r="I127" s="75">
        <f t="shared" si="12"/>
        <v>4156.1200000000008</v>
      </c>
    </row>
    <row r="128" spans="2:9" ht="27.95" customHeight="1" x14ac:dyDescent="0.25">
      <c r="B128" s="30">
        <f t="shared" si="10"/>
        <v>102</v>
      </c>
      <c r="C128" s="36" t="s">
        <v>238</v>
      </c>
      <c r="D128" s="81">
        <f t="shared" si="13"/>
        <v>253.35460526315788</v>
      </c>
      <c r="E128" s="79">
        <v>15.2</v>
      </c>
      <c r="F128" s="79">
        <v>15.2</v>
      </c>
      <c r="G128" s="75">
        <v>3850.99</v>
      </c>
      <c r="H128" s="75">
        <v>100</v>
      </c>
      <c r="I128" s="75">
        <f t="shared" si="12"/>
        <v>3950.99</v>
      </c>
    </row>
    <row r="129" spans="2:9" ht="27.95" customHeight="1" x14ac:dyDescent="0.25">
      <c r="B129" s="30">
        <f t="shared" si="10"/>
        <v>103</v>
      </c>
      <c r="C129" s="36" t="s">
        <v>240</v>
      </c>
      <c r="D129" s="81">
        <f t="shared" si="13"/>
        <v>253.35460526315788</v>
      </c>
      <c r="E129" s="79">
        <v>15.2</v>
      </c>
      <c r="F129" s="79">
        <v>15.2</v>
      </c>
      <c r="G129" s="75">
        <v>3850.99</v>
      </c>
      <c r="H129" s="25">
        <v>100</v>
      </c>
      <c r="I129" s="75">
        <f t="shared" si="12"/>
        <v>3950.99</v>
      </c>
    </row>
    <row r="130" spans="2:9" ht="27.95" customHeight="1" x14ac:dyDescent="0.25">
      <c r="B130" s="30">
        <f t="shared" si="10"/>
        <v>104</v>
      </c>
      <c r="C130" s="36" t="s">
        <v>242</v>
      </c>
      <c r="D130" s="81">
        <f t="shared" si="13"/>
        <v>253.35460526315788</v>
      </c>
      <c r="E130" s="79">
        <v>15.2</v>
      </c>
      <c r="F130" s="79">
        <v>15.2</v>
      </c>
      <c r="G130" s="75">
        <v>3850.99</v>
      </c>
      <c r="H130" s="75">
        <v>100</v>
      </c>
      <c r="I130" s="75">
        <f t="shared" si="12"/>
        <v>3950.99</v>
      </c>
    </row>
    <row r="131" spans="2:9" ht="27.95" customHeight="1" x14ac:dyDescent="0.25">
      <c r="B131" s="30">
        <f t="shared" si="10"/>
        <v>105</v>
      </c>
      <c r="C131" s="36" t="s">
        <v>244</v>
      </c>
      <c r="D131" s="81">
        <f t="shared" si="13"/>
        <v>253.35460526315788</v>
      </c>
      <c r="E131" s="79">
        <v>15.2</v>
      </c>
      <c r="F131" s="79">
        <v>15.2</v>
      </c>
      <c r="G131" s="75">
        <v>3850.99</v>
      </c>
      <c r="H131" s="75">
        <v>100</v>
      </c>
      <c r="I131" s="75">
        <f t="shared" si="12"/>
        <v>3950.99</v>
      </c>
    </row>
    <row r="132" spans="2:9" ht="27.95" customHeight="1" x14ac:dyDescent="0.25">
      <c r="B132" s="30">
        <f t="shared" si="10"/>
        <v>106</v>
      </c>
      <c r="C132" s="36" t="s">
        <v>246</v>
      </c>
      <c r="D132" s="81">
        <f t="shared" si="13"/>
        <v>253.35460526315788</v>
      </c>
      <c r="E132" s="79">
        <v>15.2</v>
      </c>
      <c r="F132" s="79">
        <v>15.2</v>
      </c>
      <c r="G132" s="75">
        <v>3850.99</v>
      </c>
      <c r="H132" s="75">
        <v>100</v>
      </c>
      <c r="I132" s="75">
        <f t="shared" si="12"/>
        <v>3950.99</v>
      </c>
    </row>
    <row r="133" spans="2:9" ht="27.95" customHeight="1" x14ac:dyDescent="0.25">
      <c r="B133" s="30">
        <f t="shared" si="10"/>
        <v>107</v>
      </c>
      <c r="C133" s="36" t="s">
        <v>248</v>
      </c>
      <c r="D133" s="81">
        <f t="shared" si="13"/>
        <v>253.35460526315788</v>
      </c>
      <c r="E133" s="30">
        <v>15.2</v>
      </c>
      <c r="F133" s="79">
        <v>15.2</v>
      </c>
      <c r="G133" s="75">
        <v>3850.99</v>
      </c>
      <c r="H133" s="75">
        <v>100</v>
      </c>
      <c r="I133" s="75">
        <f t="shared" si="12"/>
        <v>3950.99</v>
      </c>
    </row>
    <row r="134" spans="2:9" ht="27.95" customHeight="1" x14ac:dyDescent="0.25">
      <c r="B134" s="30">
        <f t="shared" si="10"/>
        <v>108</v>
      </c>
      <c r="C134" s="36" t="s">
        <v>250</v>
      </c>
      <c r="D134" s="81">
        <f t="shared" si="13"/>
        <v>245.93157894736842</v>
      </c>
      <c r="E134" s="79">
        <v>15.2</v>
      </c>
      <c r="F134" s="79">
        <v>15.2</v>
      </c>
      <c r="G134" s="75">
        <v>3738.16</v>
      </c>
      <c r="H134" s="75">
        <v>100</v>
      </c>
      <c r="I134" s="75">
        <f t="shared" si="12"/>
        <v>3838.16</v>
      </c>
    </row>
    <row r="135" spans="2:9" ht="27.95" customHeight="1" x14ac:dyDescent="0.25">
      <c r="B135" s="30">
        <f t="shared" si="10"/>
        <v>109</v>
      </c>
      <c r="C135" s="36" t="s">
        <v>252</v>
      </c>
      <c r="D135" s="81">
        <f t="shared" si="13"/>
        <v>251.86710526315792</v>
      </c>
      <c r="E135" s="79">
        <v>15.2</v>
      </c>
      <c r="F135" s="79">
        <v>15.2</v>
      </c>
      <c r="G135" s="75">
        <v>3828.38</v>
      </c>
      <c r="H135" s="75">
        <v>100</v>
      </c>
      <c r="I135" s="75">
        <f t="shared" si="12"/>
        <v>3928.38</v>
      </c>
    </row>
    <row r="136" spans="2:9" ht="27.95" customHeight="1" x14ac:dyDescent="0.25">
      <c r="B136" s="30">
        <f t="shared" si="10"/>
        <v>110</v>
      </c>
      <c r="C136" s="36" t="s">
        <v>254</v>
      </c>
      <c r="D136" s="81">
        <f t="shared" si="13"/>
        <v>251.86710526315792</v>
      </c>
      <c r="E136" s="79">
        <v>15.2</v>
      </c>
      <c r="F136" s="79">
        <v>15.2</v>
      </c>
      <c r="G136" s="75">
        <v>3828.38</v>
      </c>
      <c r="H136" s="75">
        <v>100</v>
      </c>
      <c r="I136" s="75">
        <f t="shared" si="12"/>
        <v>3928.38</v>
      </c>
    </row>
    <row r="137" spans="2:9" ht="27.95" customHeight="1" x14ac:dyDescent="0.25">
      <c r="B137" s="30">
        <f t="shared" si="10"/>
        <v>111</v>
      </c>
      <c r="C137" s="43" t="s">
        <v>256</v>
      </c>
      <c r="D137" s="81">
        <f>G137/E137</f>
        <v>261.98421052631579</v>
      </c>
      <c r="E137" s="79">
        <v>15.2</v>
      </c>
      <c r="F137" s="79">
        <v>15.2</v>
      </c>
      <c r="G137" s="75">
        <v>3982.16</v>
      </c>
      <c r="H137" s="75">
        <v>100</v>
      </c>
      <c r="I137" s="75">
        <f t="shared" si="12"/>
        <v>4082.16</v>
      </c>
    </row>
    <row r="138" spans="2:9" ht="27.95" customHeight="1" x14ac:dyDescent="0.25">
      <c r="B138" s="30">
        <f t="shared" si="10"/>
        <v>112</v>
      </c>
      <c r="C138" s="43" t="s">
        <v>257</v>
      </c>
      <c r="D138" s="81">
        <f>G138/E138</f>
        <v>251.86710526315792</v>
      </c>
      <c r="E138" s="79">
        <v>15.2</v>
      </c>
      <c r="F138" s="79">
        <v>15.2</v>
      </c>
      <c r="G138" s="75">
        <v>3828.38</v>
      </c>
      <c r="H138" s="75">
        <v>100</v>
      </c>
      <c r="I138" s="75">
        <f t="shared" si="12"/>
        <v>3928.38</v>
      </c>
    </row>
    <row r="139" spans="2:9" ht="27.95" customHeight="1" x14ac:dyDescent="0.25">
      <c r="B139" s="30">
        <f t="shared" si="10"/>
        <v>113</v>
      </c>
      <c r="C139" s="36" t="s">
        <v>259</v>
      </c>
      <c r="D139" s="81">
        <f t="shared" si="13"/>
        <v>261.98421052631579</v>
      </c>
      <c r="E139" s="79">
        <v>15.2</v>
      </c>
      <c r="F139" s="79">
        <v>15.2</v>
      </c>
      <c r="G139" s="75">
        <v>3982.16</v>
      </c>
      <c r="H139" s="75">
        <v>100</v>
      </c>
      <c r="I139" s="75">
        <f t="shared" si="12"/>
        <v>4082.16</v>
      </c>
    </row>
    <row r="140" spans="2:9" ht="27.95" customHeight="1" x14ac:dyDescent="0.25">
      <c r="B140" s="30">
        <f t="shared" si="10"/>
        <v>114</v>
      </c>
      <c r="C140" s="36" t="s">
        <v>261</v>
      </c>
      <c r="D140" s="81">
        <f t="shared" si="13"/>
        <v>261.98421052631579</v>
      </c>
      <c r="E140" s="79">
        <v>15.2</v>
      </c>
      <c r="F140" s="79">
        <v>15.2</v>
      </c>
      <c r="G140" s="75">
        <v>3982.16</v>
      </c>
      <c r="H140" s="75">
        <v>100</v>
      </c>
      <c r="I140" s="75">
        <f t="shared" si="12"/>
        <v>4082.16</v>
      </c>
    </row>
    <row r="141" spans="2:9" ht="27.95" customHeight="1" x14ac:dyDescent="0.25">
      <c r="B141" s="30"/>
      <c r="C141" s="61" t="s">
        <v>262</v>
      </c>
      <c r="D141" s="81"/>
      <c r="E141" s="79"/>
      <c r="F141" s="79"/>
      <c r="G141" s="75"/>
      <c r="H141" s="75"/>
      <c r="I141" s="75"/>
    </row>
    <row r="142" spans="2:9" ht="27.95" customHeight="1" x14ac:dyDescent="0.25">
      <c r="B142" s="30">
        <v>115</v>
      </c>
      <c r="C142" s="36" t="s">
        <v>264</v>
      </c>
      <c r="D142" s="81">
        <v>353.29</v>
      </c>
      <c r="E142" s="79">
        <v>15.2</v>
      </c>
      <c r="F142" s="79">
        <v>15.2</v>
      </c>
      <c r="G142" s="75">
        <f>D142*F142</f>
        <v>5370.0079999999998</v>
      </c>
      <c r="H142" s="75">
        <v>100</v>
      </c>
      <c r="I142" s="75">
        <f t="shared" ref="I142:I149" si="14">G142+H142</f>
        <v>5470.0079999999998</v>
      </c>
    </row>
    <row r="143" spans="2:9" ht="27.95" customHeight="1" x14ac:dyDescent="0.25">
      <c r="B143" s="30">
        <f t="shared" si="10"/>
        <v>116</v>
      </c>
      <c r="C143" s="36" t="s">
        <v>266</v>
      </c>
      <c r="D143" s="81">
        <f t="shared" ref="D143:D148" si="15">G143/E143</f>
        <v>317.57763157894738</v>
      </c>
      <c r="E143" s="79">
        <v>15.2</v>
      </c>
      <c r="F143" s="79">
        <v>15.2</v>
      </c>
      <c r="G143" s="75">
        <v>4827.18</v>
      </c>
      <c r="H143" s="25">
        <v>100</v>
      </c>
      <c r="I143" s="75">
        <f t="shared" si="14"/>
        <v>4927.18</v>
      </c>
    </row>
    <row r="144" spans="2:9" ht="27.95" customHeight="1" x14ac:dyDescent="0.25">
      <c r="B144" s="30">
        <f t="shared" si="10"/>
        <v>117</v>
      </c>
      <c r="C144" s="36" t="s">
        <v>268</v>
      </c>
      <c r="D144" s="81">
        <f t="shared" si="15"/>
        <v>335.13157894736844</v>
      </c>
      <c r="E144" s="79">
        <v>15.2</v>
      </c>
      <c r="F144" s="79">
        <v>15.2</v>
      </c>
      <c r="G144" s="75">
        <v>5094</v>
      </c>
      <c r="H144" s="75">
        <v>100</v>
      </c>
      <c r="I144" s="75">
        <f t="shared" si="14"/>
        <v>5194</v>
      </c>
    </row>
    <row r="145" spans="2:11" ht="27.95" customHeight="1" x14ac:dyDescent="0.25">
      <c r="B145" s="30">
        <f t="shared" si="10"/>
        <v>118</v>
      </c>
      <c r="C145" s="36" t="s">
        <v>270</v>
      </c>
      <c r="D145" s="81">
        <f t="shared" si="15"/>
        <v>335.13157894736844</v>
      </c>
      <c r="E145" s="79">
        <v>15.2</v>
      </c>
      <c r="F145" s="79">
        <v>15.2</v>
      </c>
      <c r="G145" s="75">
        <v>5094</v>
      </c>
      <c r="H145" s="75">
        <v>100</v>
      </c>
      <c r="I145" s="75">
        <f t="shared" si="14"/>
        <v>5194</v>
      </c>
    </row>
    <row r="146" spans="2:11" ht="27.95" customHeight="1" x14ac:dyDescent="0.25">
      <c r="B146" s="30">
        <f t="shared" si="10"/>
        <v>119</v>
      </c>
      <c r="C146" s="43" t="s">
        <v>272</v>
      </c>
      <c r="D146" s="81">
        <f t="shared" si="15"/>
        <v>335.13157894736844</v>
      </c>
      <c r="E146" s="67">
        <v>15.2</v>
      </c>
      <c r="F146" s="79">
        <v>15.2</v>
      </c>
      <c r="G146" s="75">
        <v>5094</v>
      </c>
      <c r="H146" s="75">
        <v>100</v>
      </c>
      <c r="I146" s="75">
        <f t="shared" si="14"/>
        <v>5194</v>
      </c>
    </row>
    <row r="147" spans="2:11" ht="27.95" customHeight="1" x14ac:dyDescent="0.25">
      <c r="B147" s="30">
        <f>B146+1</f>
        <v>120</v>
      </c>
      <c r="C147" s="43" t="s">
        <v>274</v>
      </c>
      <c r="D147" s="81">
        <v>301.93</v>
      </c>
      <c r="E147" s="67">
        <v>15.2</v>
      </c>
      <c r="F147" s="79">
        <v>15.2</v>
      </c>
      <c r="G147" s="75">
        <f>D147*F147</f>
        <v>4589.3360000000002</v>
      </c>
      <c r="H147" s="75">
        <v>100</v>
      </c>
      <c r="I147" s="75">
        <f t="shared" si="14"/>
        <v>4689.3360000000002</v>
      </c>
    </row>
    <row r="148" spans="2:11" ht="27.95" customHeight="1" x14ac:dyDescent="0.25">
      <c r="B148" s="30">
        <f t="shared" si="10"/>
        <v>121</v>
      </c>
      <c r="C148" s="36" t="s">
        <v>276</v>
      </c>
      <c r="D148" s="81">
        <f t="shared" si="15"/>
        <v>261.98421052631579</v>
      </c>
      <c r="E148" s="79">
        <v>15.2</v>
      </c>
      <c r="F148" s="79">
        <v>15.2</v>
      </c>
      <c r="G148" s="75">
        <v>3982.16</v>
      </c>
      <c r="H148" s="75">
        <v>100</v>
      </c>
      <c r="I148" s="75">
        <f t="shared" si="14"/>
        <v>4082.16</v>
      </c>
    </row>
    <row r="149" spans="2:11" ht="27.95" customHeight="1" x14ac:dyDescent="0.25">
      <c r="B149" s="30">
        <f>B148+1</f>
        <v>122</v>
      </c>
      <c r="C149" s="43" t="s">
        <v>278</v>
      </c>
      <c r="D149" s="81">
        <v>261.98</v>
      </c>
      <c r="E149" s="79">
        <v>15.2</v>
      </c>
      <c r="F149" s="79">
        <v>15.2</v>
      </c>
      <c r="G149" s="66">
        <f>D149*F149</f>
        <v>3982.096</v>
      </c>
      <c r="H149" s="75">
        <v>100</v>
      </c>
      <c r="I149" s="75">
        <f t="shared" si="14"/>
        <v>4082.096</v>
      </c>
    </row>
    <row r="150" spans="2:11" ht="27.95" customHeight="1" x14ac:dyDescent="0.25">
      <c r="B150" s="30"/>
      <c r="C150" s="23" t="s">
        <v>279</v>
      </c>
      <c r="D150" s="81"/>
      <c r="E150" s="79"/>
      <c r="F150" s="79"/>
      <c r="G150" s="75"/>
      <c r="H150" s="75"/>
      <c r="I150" s="75"/>
    </row>
    <row r="151" spans="2:11" ht="27.95" customHeight="1" x14ac:dyDescent="0.25">
      <c r="B151" s="30">
        <v>123</v>
      </c>
      <c r="C151" s="36" t="s">
        <v>281</v>
      </c>
      <c r="D151" s="81">
        <v>377.47</v>
      </c>
      <c r="E151" s="79">
        <v>15.2</v>
      </c>
      <c r="F151" s="79">
        <v>15.2</v>
      </c>
      <c r="G151" s="75">
        <f>D151*F151</f>
        <v>5737.5439999999999</v>
      </c>
      <c r="H151" s="75">
        <v>100</v>
      </c>
      <c r="I151" s="75">
        <f>G151+H151</f>
        <v>5837.5439999999999</v>
      </c>
    </row>
    <row r="152" spans="2:11" ht="27.95" customHeight="1" x14ac:dyDescent="0.25">
      <c r="B152" s="30">
        <f>B151+1</f>
        <v>124</v>
      </c>
      <c r="C152" s="31" t="s">
        <v>64</v>
      </c>
      <c r="D152" s="81">
        <v>400</v>
      </c>
      <c r="E152" s="79">
        <v>15.2</v>
      </c>
      <c r="F152" s="79">
        <v>15.2</v>
      </c>
      <c r="G152" s="75">
        <f>D152*F152</f>
        <v>6080</v>
      </c>
      <c r="H152" s="75">
        <v>100</v>
      </c>
      <c r="I152" s="75">
        <f>G152+H152</f>
        <v>6180</v>
      </c>
      <c r="J152" s="46"/>
      <c r="K152" s="47"/>
    </row>
    <row r="153" spans="2:11" ht="27.95" customHeight="1" x14ac:dyDescent="0.25">
      <c r="B153" s="30">
        <f>B152+1</f>
        <v>125</v>
      </c>
      <c r="C153" s="48" t="s">
        <v>285</v>
      </c>
      <c r="D153" s="81">
        <v>0</v>
      </c>
      <c r="E153" s="30">
        <v>15.2</v>
      </c>
      <c r="F153" s="79">
        <v>15.2</v>
      </c>
      <c r="G153" s="75">
        <f>D153*F153</f>
        <v>0</v>
      </c>
      <c r="H153" s="75">
        <v>0</v>
      </c>
      <c r="I153" s="75">
        <v>0</v>
      </c>
    </row>
    <row r="154" spans="2:11" ht="27.95" customHeight="1" x14ac:dyDescent="0.25">
      <c r="B154" s="30">
        <v>126</v>
      </c>
      <c r="C154" s="31" t="s">
        <v>82</v>
      </c>
      <c r="D154" s="32">
        <v>400.07</v>
      </c>
      <c r="E154" s="79">
        <v>15.2</v>
      </c>
      <c r="F154" s="79">
        <v>15.2</v>
      </c>
      <c r="G154" s="83">
        <f>D154*F154</f>
        <v>6081.0639999999994</v>
      </c>
      <c r="H154" s="75">
        <v>100</v>
      </c>
      <c r="I154" s="75">
        <f>G154+H154</f>
        <v>6181.0639999999994</v>
      </c>
    </row>
    <row r="155" spans="2:11" ht="27.95" customHeight="1" x14ac:dyDescent="0.25">
      <c r="B155" s="30"/>
      <c r="C155" s="23" t="s">
        <v>286</v>
      </c>
      <c r="D155" s="81"/>
      <c r="E155" s="79"/>
      <c r="F155" s="79"/>
      <c r="G155" s="75"/>
      <c r="H155" s="75"/>
      <c r="I155" s="75"/>
    </row>
    <row r="156" spans="2:11" ht="27.95" customHeight="1" x14ac:dyDescent="0.25">
      <c r="B156" s="30">
        <v>127</v>
      </c>
      <c r="C156" s="36" t="s">
        <v>288</v>
      </c>
      <c r="D156" s="81">
        <v>383.88</v>
      </c>
      <c r="E156" s="79">
        <v>15.2</v>
      </c>
      <c r="F156" s="79">
        <v>15.2</v>
      </c>
      <c r="G156" s="75">
        <f>D156*F156</f>
        <v>5834.9759999999997</v>
      </c>
      <c r="H156" s="75">
        <v>100</v>
      </c>
      <c r="I156" s="75">
        <f>G156+H156</f>
        <v>5934.9759999999997</v>
      </c>
    </row>
    <row r="157" spans="2:11" ht="27.95" customHeight="1" x14ac:dyDescent="0.25">
      <c r="B157" s="30">
        <f>B156+1</f>
        <v>128</v>
      </c>
      <c r="C157" s="36" t="s">
        <v>290</v>
      </c>
      <c r="D157" s="81">
        <f>G157/E157</f>
        <v>263.15789473684214</v>
      </c>
      <c r="E157" s="79">
        <v>15.2</v>
      </c>
      <c r="F157" s="79">
        <v>15.2</v>
      </c>
      <c r="G157" s="75">
        <v>4000</v>
      </c>
      <c r="H157" s="75">
        <v>100</v>
      </c>
      <c r="I157" s="75">
        <f>G157+H157</f>
        <v>4100</v>
      </c>
    </row>
    <row r="158" spans="2:11" ht="27.95" customHeight="1" x14ac:dyDescent="0.25">
      <c r="B158" s="30">
        <f>B157+1</f>
        <v>129</v>
      </c>
      <c r="C158" s="43" t="s">
        <v>292</v>
      </c>
      <c r="D158" s="81">
        <f>G158/E158</f>
        <v>174.49013157894737</v>
      </c>
      <c r="E158" s="79">
        <v>15.2</v>
      </c>
      <c r="F158" s="79">
        <v>15.2</v>
      </c>
      <c r="G158" s="75">
        <v>2652.25</v>
      </c>
      <c r="H158" s="75">
        <v>100</v>
      </c>
      <c r="I158" s="75">
        <f>G158+H158</f>
        <v>2752.25</v>
      </c>
    </row>
    <row r="159" spans="2:11" ht="27.95" customHeight="1" x14ac:dyDescent="0.25">
      <c r="B159" s="30"/>
      <c r="C159" s="64" t="s">
        <v>293</v>
      </c>
      <c r="D159" s="81"/>
      <c r="E159" s="79"/>
      <c r="F159" s="79"/>
      <c r="G159" s="75"/>
      <c r="H159" s="75"/>
      <c r="I159" s="75"/>
    </row>
    <row r="160" spans="2:11" ht="27.95" customHeight="1" x14ac:dyDescent="0.25">
      <c r="B160" s="30">
        <v>130</v>
      </c>
      <c r="C160" s="43" t="s">
        <v>295</v>
      </c>
      <c r="D160" s="81">
        <v>290.79000000000002</v>
      </c>
      <c r="E160" s="79">
        <v>15.2</v>
      </c>
      <c r="F160" s="79">
        <v>15.2</v>
      </c>
      <c r="G160" s="75">
        <f>D160*F160</f>
        <v>4420.0079999999998</v>
      </c>
      <c r="H160" s="75">
        <v>100</v>
      </c>
      <c r="I160" s="75">
        <f>G160+H160</f>
        <v>4520.0079999999998</v>
      </c>
    </row>
    <row r="161" spans="1:16" ht="27.95" customHeight="1" x14ac:dyDescent="0.25">
      <c r="B161" s="30"/>
      <c r="C161" s="64" t="s">
        <v>296</v>
      </c>
      <c r="D161" s="81"/>
      <c r="E161" s="79"/>
      <c r="F161" s="79"/>
      <c r="G161" s="75"/>
      <c r="H161" s="75"/>
      <c r="I161" s="75"/>
    </row>
    <row r="162" spans="1:16" ht="27.95" customHeight="1" x14ac:dyDescent="0.25">
      <c r="B162" s="30">
        <v>131</v>
      </c>
      <c r="C162" s="43" t="s">
        <v>297</v>
      </c>
      <c r="D162" s="81">
        <v>290.79000000000002</v>
      </c>
      <c r="E162" s="79">
        <v>15.2</v>
      </c>
      <c r="F162" s="79">
        <v>15.2</v>
      </c>
      <c r="G162" s="75">
        <f>D162*F162</f>
        <v>4420.0079999999998</v>
      </c>
      <c r="H162" s="75">
        <v>100</v>
      </c>
      <c r="I162" s="75">
        <f>G162+H162</f>
        <v>4520.0079999999998</v>
      </c>
    </row>
    <row r="163" spans="1:16" ht="27.95" customHeight="1" x14ac:dyDescent="0.25">
      <c r="B163" s="30"/>
      <c r="C163" s="64" t="s">
        <v>298</v>
      </c>
      <c r="D163" s="81"/>
      <c r="E163" s="79"/>
      <c r="F163" s="79"/>
      <c r="G163" s="75"/>
      <c r="H163" s="75"/>
      <c r="I163" s="75"/>
    </row>
    <row r="164" spans="1:16" ht="27.95" customHeight="1" x14ac:dyDescent="0.25">
      <c r="B164" s="30">
        <v>132</v>
      </c>
      <c r="C164" s="43" t="s">
        <v>300</v>
      </c>
      <c r="D164" s="81">
        <v>377.47</v>
      </c>
      <c r="E164" s="79">
        <v>15.2</v>
      </c>
      <c r="F164" s="79">
        <v>15.2</v>
      </c>
      <c r="G164" s="75">
        <f>D164*F164</f>
        <v>5737.5439999999999</v>
      </c>
      <c r="H164" s="75">
        <v>100</v>
      </c>
      <c r="I164" s="75">
        <f>G164+H164</f>
        <v>5837.5439999999999</v>
      </c>
    </row>
    <row r="165" spans="1:16" ht="27.95" customHeight="1" x14ac:dyDescent="0.25">
      <c r="B165" s="30"/>
      <c r="C165" s="64" t="s">
        <v>301</v>
      </c>
      <c r="D165" s="81"/>
      <c r="E165" s="79"/>
      <c r="F165" s="79"/>
      <c r="G165" s="75"/>
      <c r="H165" s="75"/>
      <c r="I165" s="75"/>
    </row>
    <row r="166" spans="1:16" ht="21.75" customHeight="1" x14ac:dyDescent="0.3">
      <c r="B166" s="65">
        <v>133</v>
      </c>
      <c r="C166" s="1" t="s">
        <v>303</v>
      </c>
      <c r="D166" s="81">
        <v>377.47</v>
      </c>
      <c r="E166" s="79">
        <v>15.2</v>
      </c>
      <c r="F166" s="79">
        <v>15.2</v>
      </c>
      <c r="G166" s="75">
        <f>D166*F166</f>
        <v>5737.5439999999999</v>
      </c>
      <c r="H166" s="75">
        <v>100</v>
      </c>
      <c r="I166" s="75">
        <f>G166+H166</f>
        <v>5837.5439999999999</v>
      </c>
    </row>
    <row r="167" spans="1:16" ht="21.75" customHeight="1" x14ac:dyDescent="0.3">
      <c r="B167" s="65"/>
      <c r="C167" s="91" t="s">
        <v>313</v>
      </c>
      <c r="D167" s="81"/>
      <c r="E167" s="79"/>
      <c r="F167" s="79"/>
      <c r="G167" s="75"/>
      <c r="H167" s="75"/>
      <c r="I167" s="75"/>
    </row>
    <row r="168" spans="1:16" ht="21.75" customHeight="1" x14ac:dyDescent="0.3">
      <c r="B168" s="65">
        <v>134</v>
      </c>
      <c r="C168" s="1" t="s">
        <v>315</v>
      </c>
      <c r="D168" s="81">
        <v>410</v>
      </c>
      <c r="E168" s="79">
        <v>15.2</v>
      </c>
      <c r="F168" s="79">
        <v>15.2</v>
      </c>
      <c r="G168" s="75">
        <f>D168*F168</f>
        <v>6232</v>
      </c>
      <c r="H168" s="75">
        <v>100</v>
      </c>
      <c r="I168" s="75">
        <f>G168+H168</f>
        <v>6332</v>
      </c>
    </row>
    <row r="169" spans="1:16" ht="27.95" customHeight="1" x14ac:dyDescent="0.25">
      <c r="B169" s="22"/>
      <c r="C169" s="1"/>
      <c r="D169" s="66"/>
      <c r="E169" s="67"/>
    </row>
    <row r="170" spans="1:16" ht="27.95" customHeight="1" x14ac:dyDescent="0.25">
      <c r="B170" s="30"/>
      <c r="C170" s="1"/>
      <c r="D170" s="81"/>
      <c r="E170" s="67"/>
      <c r="F170" s="83"/>
      <c r="G170" s="75"/>
      <c r="H170" s="75"/>
      <c r="I170" s="75"/>
      <c r="J170" s="75"/>
      <c r="K170" s="75"/>
      <c r="L170" s="75"/>
      <c r="M170" s="75"/>
      <c r="N170" s="46"/>
      <c r="O170" s="46"/>
      <c r="P170" s="86"/>
    </row>
    <row r="171" spans="1:16" ht="17.25" customHeight="1" x14ac:dyDescent="0.25">
      <c r="A171" s="75"/>
      <c r="B171" s="75"/>
      <c r="C171" s="75"/>
      <c r="D171" s="75"/>
      <c r="E171" s="86" t="s">
        <v>0</v>
      </c>
    </row>
    <row r="172" spans="1:16" ht="18" customHeight="1" x14ac:dyDescent="0.25">
      <c r="A172" s="89"/>
      <c r="B172" s="89"/>
      <c r="C172" s="89"/>
      <c r="D172" s="89"/>
      <c r="E172" s="90"/>
    </row>
    <row r="173" spans="1:16" ht="17.25" x14ac:dyDescent="0.25">
      <c r="A173" s="48"/>
      <c r="B173" s="48"/>
      <c r="C173" s="48"/>
      <c r="D173" s="48"/>
      <c r="E173" s="72"/>
    </row>
    <row r="174" spans="1:16" ht="17.25" x14ac:dyDescent="0.25">
      <c r="A174" s="48"/>
      <c r="B174" s="48"/>
      <c r="C174" s="48"/>
      <c r="D174" s="48"/>
      <c r="E174" s="48"/>
    </row>
    <row r="175" spans="1:16" ht="17.25" x14ac:dyDescent="0.25">
      <c r="A175" s="48"/>
      <c r="B175" s="48"/>
      <c r="C175" s="48"/>
      <c r="D175" s="48"/>
      <c r="E175" s="48"/>
    </row>
    <row r="176" spans="1:16" ht="17.25" x14ac:dyDescent="0.3">
      <c r="A176" s="39"/>
      <c r="B176" s="39"/>
      <c r="C176" s="39"/>
      <c r="D176" s="39"/>
      <c r="E176" s="39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  <row r="182" spans="3:3" x14ac:dyDescent="0.25">
      <c r="C182" s="1"/>
    </row>
    <row r="183" spans="3:3" x14ac:dyDescent="0.25">
      <c r="C183" s="1"/>
    </row>
    <row r="184" spans="3:3" x14ac:dyDescent="0.25">
      <c r="C184" s="1"/>
    </row>
    <row r="185" spans="3:3" x14ac:dyDescent="0.25">
      <c r="C185" s="1"/>
    </row>
    <row r="186" spans="3:3" x14ac:dyDescent="0.25">
      <c r="C186" s="1"/>
    </row>
    <row r="187" spans="3:3" x14ac:dyDescent="0.25">
      <c r="C187" s="1"/>
    </row>
    <row r="188" spans="3:3" x14ac:dyDescent="0.25">
      <c r="C188" s="1"/>
    </row>
    <row r="189" spans="3:3" x14ac:dyDescent="0.25">
      <c r="C189" s="1"/>
    </row>
    <row r="190" spans="3:3" x14ac:dyDescent="0.25">
      <c r="C190" s="1"/>
    </row>
    <row r="191" spans="3:3" x14ac:dyDescent="0.25">
      <c r="C191" s="1"/>
    </row>
    <row r="192" spans="3:3" x14ac:dyDescent="0.25">
      <c r="C192" s="1"/>
    </row>
    <row r="193" spans="3:19" x14ac:dyDescent="0.25">
      <c r="C193" s="1"/>
    </row>
    <row r="194" spans="3:19" x14ac:dyDescent="0.25">
      <c r="C194" s="1"/>
    </row>
    <row r="195" spans="3:19" x14ac:dyDescent="0.25">
      <c r="C195" s="1"/>
    </row>
    <row r="196" spans="3:19" x14ac:dyDescent="0.25">
      <c r="C196" s="1"/>
    </row>
    <row r="198" spans="3:19" x14ac:dyDescent="0.25">
      <c r="G198" s="1" t="s">
        <v>0</v>
      </c>
    </row>
    <row r="199" spans="3:19" x14ac:dyDescent="0.25">
      <c r="S199" s="1" t="s">
        <v>0</v>
      </c>
    </row>
    <row r="203" spans="3:19" x14ac:dyDescent="0.25">
      <c r="R203" s="1" t="s">
        <v>0</v>
      </c>
    </row>
    <row r="214" spans="3:3" x14ac:dyDescent="0.25">
      <c r="C214" s="2" t="s">
        <v>0</v>
      </c>
    </row>
  </sheetData>
  <sheetProtection algorithmName="SHA-512" hashValue="i17+pT3euai4om0NZrlwv4U4JZtL1oUBeWL4p5vmWaFC8V2EdbZRfHkc38GcT5NlrHjAVqBg41XL5m0kS+9Dew==" saltValue="P37XthATdqE8yeWApidfNQ==" spinCount="100000" sheet="1" objects="1" scenarios="1"/>
  <mergeCells count="10">
    <mergeCell ref="B7:B9"/>
    <mergeCell ref="C7:C9"/>
    <mergeCell ref="D7:D9"/>
    <mergeCell ref="D2:R2"/>
    <mergeCell ref="D6:G6"/>
    <mergeCell ref="H7:H8"/>
    <mergeCell ref="I7:I9"/>
    <mergeCell ref="E7:E9"/>
    <mergeCell ref="F7:F9"/>
    <mergeCell ref="G7:G9"/>
  </mergeCells>
  <pageMargins left="0" right="0" top="0" bottom="0" header="0.31496062992125984" footer="0.31496062992125984"/>
  <pageSetup paperSize="12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1E238-A4FF-44C9-8EE6-CE35E760E17E}">
  <dimension ref="A1:S214"/>
  <sheetViews>
    <sheetView topLeftCell="A166" workbookViewId="0">
      <selection activeCell="F169" sqref="F169:I169"/>
    </sheetView>
  </sheetViews>
  <sheetFormatPr baseColWidth="10" defaultColWidth="12.7109375" defaultRowHeight="15.75" x14ac:dyDescent="0.25"/>
  <cols>
    <col min="1" max="1" width="5.7109375" style="1" customWidth="1"/>
    <col min="2" max="2" width="5.140625" style="1" customWidth="1"/>
    <col min="3" max="3" width="41.42578125" style="2" customWidth="1"/>
    <col min="4" max="4" width="12.140625" style="1" customWidth="1"/>
    <col min="5" max="5" width="9.28515625" style="1" customWidth="1"/>
    <col min="6" max="6" width="9.5703125" style="1" customWidth="1"/>
    <col min="7" max="7" width="14.85546875" style="1" customWidth="1"/>
    <col min="8" max="8" width="15" style="1" customWidth="1"/>
    <col min="9" max="9" width="14.7109375" style="1" customWidth="1"/>
    <col min="10" max="10" width="12.140625" style="1" customWidth="1"/>
    <col min="11" max="11" width="14" style="1" customWidth="1"/>
    <col min="12" max="12" width="11" style="1" customWidth="1"/>
    <col min="13" max="13" width="13" style="1" customWidth="1"/>
    <col min="14" max="14" width="11.42578125" style="1" customWidth="1"/>
    <col min="15" max="15" width="12.7109375" style="1" customWidth="1"/>
    <col min="16" max="16" width="12.5703125" style="1" customWidth="1"/>
    <col min="17" max="17" width="13.42578125" style="1" customWidth="1"/>
    <col min="18" max="18" width="14.42578125" style="1" customWidth="1"/>
    <col min="19" max="19" width="17.28515625" style="1" customWidth="1"/>
    <col min="20" max="20" width="27" style="1" customWidth="1"/>
    <col min="21" max="16384" width="12.7109375" style="1"/>
  </cols>
  <sheetData>
    <row r="1" spans="2:18" x14ac:dyDescent="0.25">
      <c r="C1" s="2" t="s">
        <v>0</v>
      </c>
      <c r="K1" s="1" t="s">
        <v>0</v>
      </c>
      <c r="Q1" s="1" t="s">
        <v>0</v>
      </c>
    </row>
    <row r="2" spans="2:18" x14ac:dyDescent="0.25">
      <c r="B2" s="3" t="s">
        <v>0</v>
      </c>
      <c r="D2" s="124" t="s">
        <v>1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" t="s">
        <v>0</v>
      </c>
    </row>
    <row r="3" spans="2:18" x14ac:dyDescent="0.25">
      <c r="B3" s="4" t="s">
        <v>0</v>
      </c>
      <c r="C3" s="5" t="s">
        <v>0</v>
      </c>
      <c r="D3" s="6"/>
      <c r="E3" s="8"/>
      <c r="F3" s="9"/>
      <c r="G3" s="9"/>
      <c r="H3" s="9"/>
      <c r="I3" s="9"/>
      <c r="J3" s="9"/>
      <c r="K3" s="10"/>
      <c r="L3" s="11" t="s">
        <v>0</v>
      </c>
      <c r="M3" s="11"/>
    </row>
    <row r="4" spans="2:18" x14ac:dyDescent="0.25">
      <c r="B4" s="4" t="s">
        <v>0</v>
      </c>
      <c r="C4" s="5"/>
      <c r="D4" s="14"/>
      <c r="M4" s="15"/>
      <c r="N4" s="15"/>
      <c r="O4" s="15"/>
    </row>
    <row r="5" spans="2:18" x14ac:dyDescent="0.25">
      <c r="B5" s="4"/>
      <c r="C5" s="5"/>
      <c r="D5" s="16"/>
    </row>
    <row r="6" spans="2:18" x14ac:dyDescent="0.25">
      <c r="B6" s="17"/>
      <c r="C6" s="18"/>
      <c r="D6" s="107" t="s">
        <v>7</v>
      </c>
      <c r="E6" s="108"/>
      <c r="F6" s="108"/>
      <c r="G6" s="109"/>
      <c r="H6" s="19"/>
      <c r="I6" s="20"/>
    </row>
    <row r="7" spans="2:18" ht="15.75" customHeight="1" x14ac:dyDescent="0.25">
      <c r="B7" s="125" t="s">
        <v>8</v>
      </c>
      <c r="C7" s="111" t="s">
        <v>10</v>
      </c>
      <c r="D7" s="114" t="s">
        <v>11</v>
      </c>
      <c r="E7" s="121" t="s">
        <v>14</v>
      </c>
      <c r="F7" s="121" t="s">
        <v>15</v>
      </c>
      <c r="G7" s="118" t="s">
        <v>16</v>
      </c>
      <c r="H7" s="117" t="s">
        <v>17</v>
      </c>
      <c r="I7" s="118" t="s">
        <v>18</v>
      </c>
    </row>
    <row r="8" spans="2:18" x14ac:dyDescent="0.25">
      <c r="B8" s="110"/>
      <c r="C8" s="112"/>
      <c r="D8" s="115"/>
      <c r="E8" s="122"/>
      <c r="F8" s="122"/>
      <c r="G8" s="119"/>
      <c r="H8" s="117"/>
      <c r="I8" s="119"/>
    </row>
    <row r="9" spans="2:18" x14ac:dyDescent="0.25">
      <c r="B9" s="110"/>
      <c r="C9" s="113"/>
      <c r="D9" s="116"/>
      <c r="E9" s="123"/>
      <c r="F9" s="123"/>
      <c r="G9" s="120"/>
      <c r="H9" s="21" t="s">
        <v>305</v>
      </c>
      <c r="I9" s="120"/>
    </row>
    <row r="10" spans="2:18" ht="27.95" customHeight="1" x14ac:dyDescent="0.25">
      <c r="B10" s="22"/>
      <c r="C10" s="23" t="s">
        <v>20</v>
      </c>
      <c r="D10" s="78"/>
      <c r="E10" s="79"/>
      <c r="F10" s="79"/>
      <c r="G10" s="75"/>
      <c r="H10" s="75"/>
      <c r="I10" s="80"/>
    </row>
    <row r="11" spans="2:18" ht="27.95" customHeight="1" x14ac:dyDescent="0.25">
      <c r="B11" s="30">
        <v>1</v>
      </c>
      <c r="C11" s="36" t="s">
        <v>22</v>
      </c>
      <c r="D11" s="81">
        <v>819.74</v>
      </c>
      <c r="E11" s="79">
        <v>15.2</v>
      </c>
      <c r="F11" s="79">
        <v>15.2</v>
      </c>
      <c r="G11" s="75">
        <f>D11*F11</f>
        <v>12460.047999999999</v>
      </c>
      <c r="H11" s="75">
        <v>0</v>
      </c>
      <c r="I11" s="75">
        <f>G11+H11</f>
        <v>12460.047999999999</v>
      </c>
    </row>
    <row r="12" spans="2:18" ht="27.95" customHeight="1" x14ac:dyDescent="0.25">
      <c r="B12" s="30"/>
      <c r="C12" s="23" t="s">
        <v>23</v>
      </c>
      <c r="D12" s="81"/>
      <c r="E12" s="79"/>
      <c r="F12" s="79"/>
      <c r="G12" s="75"/>
      <c r="H12" s="75"/>
      <c r="I12" s="75"/>
    </row>
    <row r="13" spans="2:18" ht="27.95" customHeight="1" x14ac:dyDescent="0.25">
      <c r="B13" s="30">
        <v>2</v>
      </c>
      <c r="C13" s="36" t="s">
        <v>24</v>
      </c>
      <c r="D13" s="81">
        <v>703.62</v>
      </c>
      <c r="E13" s="79">
        <v>15.2</v>
      </c>
      <c r="F13" s="79">
        <v>15.2</v>
      </c>
      <c r="G13" s="75">
        <f>D13*F13</f>
        <v>10695.023999999999</v>
      </c>
      <c r="H13" s="75">
        <v>0</v>
      </c>
      <c r="I13" s="75">
        <f>G13+H13</f>
        <v>10695.023999999999</v>
      </c>
    </row>
    <row r="14" spans="2:18" ht="27.95" customHeight="1" x14ac:dyDescent="0.25">
      <c r="B14" s="30">
        <f>B13+1</f>
        <v>3</v>
      </c>
      <c r="C14" s="36" t="s">
        <v>26</v>
      </c>
      <c r="D14" s="81">
        <v>474.34</v>
      </c>
      <c r="E14" s="79">
        <v>15.2</v>
      </c>
      <c r="F14" s="79">
        <v>15.2</v>
      </c>
      <c r="G14" s="75">
        <f>(D14*F14)</f>
        <v>7209.9679999999989</v>
      </c>
      <c r="H14" s="75">
        <v>518.61</v>
      </c>
      <c r="I14" s="75">
        <f>G14+H14</f>
        <v>7728.5779999999986</v>
      </c>
    </row>
    <row r="15" spans="2:18" ht="27.95" customHeight="1" x14ac:dyDescent="0.25">
      <c r="B15" s="30">
        <f>B14+1</f>
        <v>4</v>
      </c>
      <c r="C15" s="36" t="s">
        <v>28</v>
      </c>
      <c r="D15" s="81">
        <f>G15/E15</f>
        <v>402.2763157894737</v>
      </c>
      <c r="E15" s="79">
        <v>15.2</v>
      </c>
      <c r="F15" s="79">
        <v>15.2</v>
      </c>
      <c r="G15" s="75">
        <v>6114.6</v>
      </c>
      <c r="H15" s="75">
        <v>0</v>
      </c>
      <c r="I15" s="75">
        <f>G15+H15</f>
        <v>6114.6</v>
      </c>
    </row>
    <row r="16" spans="2:18" ht="27.95" customHeight="1" x14ac:dyDescent="0.25">
      <c r="B16" s="30">
        <f>B15+1</f>
        <v>5</v>
      </c>
      <c r="C16" s="36" t="s">
        <v>30</v>
      </c>
      <c r="D16" s="81">
        <f>G16/E16</f>
        <v>336.46776315789475</v>
      </c>
      <c r="E16" s="79">
        <v>15.2</v>
      </c>
      <c r="F16" s="79">
        <v>15.2</v>
      </c>
      <c r="G16" s="75">
        <v>5114.3100000000004</v>
      </c>
      <c r="H16" s="75">
        <v>864.35</v>
      </c>
      <c r="I16" s="75">
        <f>G16+H16</f>
        <v>5978.6600000000008</v>
      </c>
    </row>
    <row r="17" spans="2:9" ht="27.95" customHeight="1" x14ac:dyDescent="0.25">
      <c r="B17" s="30">
        <f>B16+1</f>
        <v>6</v>
      </c>
      <c r="C17" s="36" t="s">
        <v>32</v>
      </c>
      <c r="D17" s="81">
        <f>G17/E17</f>
        <v>319.39276315789476</v>
      </c>
      <c r="E17" s="79">
        <v>15.2</v>
      </c>
      <c r="F17" s="79">
        <v>15.2</v>
      </c>
      <c r="G17" s="75">
        <v>4854.7700000000004</v>
      </c>
      <c r="H17" s="75">
        <v>691.48</v>
      </c>
      <c r="I17" s="75">
        <f>G17+H17</f>
        <v>5546.25</v>
      </c>
    </row>
    <row r="18" spans="2:9" ht="27.95" customHeight="1" x14ac:dyDescent="0.25">
      <c r="B18" s="30"/>
      <c r="C18" s="23" t="s">
        <v>33</v>
      </c>
      <c r="D18" s="81"/>
      <c r="E18" s="79"/>
      <c r="F18" s="79"/>
      <c r="G18" s="75"/>
      <c r="H18" s="75"/>
      <c r="I18" s="75"/>
    </row>
    <row r="19" spans="2:9" ht="21" customHeight="1" x14ac:dyDescent="0.3">
      <c r="B19" s="38">
        <v>7</v>
      </c>
      <c r="C19" s="82" t="s">
        <v>35</v>
      </c>
      <c r="D19" s="81">
        <v>493.42</v>
      </c>
      <c r="E19" s="79">
        <v>15.2</v>
      </c>
      <c r="F19" s="79">
        <v>15.2</v>
      </c>
      <c r="G19" s="75">
        <f>D19*F19</f>
        <v>7499.9839999999995</v>
      </c>
      <c r="H19" s="75">
        <v>0</v>
      </c>
      <c r="I19" s="75">
        <f t="shared" ref="I19:I24" si="0">G19+H19</f>
        <v>7499.9839999999995</v>
      </c>
    </row>
    <row r="20" spans="2:9" ht="27.95" customHeight="1" x14ac:dyDescent="0.25">
      <c r="B20" s="30">
        <f>B19+1</f>
        <v>8</v>
      </c>
      <c r="C20" s="41" t="s">
        <v>37</v>
      </c>
      <c r="D20" s="81">
        <v>345.39</v>
      </c>
      <c r="E20" s="79">
        <v>15.2</v>
      </c>
      <c r="F20" s="79">
        <v>15.2</v>
      </c>
      <c r="G20" s="75">
        <f>D20*F20</f>
        <v>5249.9279999999999</v>
      </c>
      <c r="H20" s="75">
        <v>0</v>
      </c>
      <c r="I20" s="75">
        <f t="shared" si="0"/>
        <v>5249.9279999999999</v>
      </c>
    </row>
    <row r="21" spans="2:9" ht="27.95" customHeight="1" x14ac:dyDescent="0.25">
      <c r="B21" s="30">
        <f>B20+1</f>
        <v>9</v>
      </c>
      <c r="C21" s="36" t="s">
        <v>39</v>
      </c>
      <c r="D21" s="81">
        <f>G21/E21</f>
        <v>317.57763157894738</v>
      </c>
      <c r="E21" s="79">
        <v>15.2</v>
      </c>
      <c r="F21" s="79">
        <v>15.2</v>
      </c>
      <c r="G21" s="75">
        <v>4827.18</v>
      </c>
      <c r="H21" s="75">
        <v>1037.22</v>
      </c>
      <c r="I21" s="75">
        <f t="shared" si="0"/>
        <v>5864.4000000000005</v>
      </c>
    </row>
    <row r="22" spans="2:9" ht="27.95" customHeight="1" x14ac:dyDescent="0.25">
      <c r="B22" s="30">
        <f>B21+1</f>
        <v>10</v>
      </c>
      <c r="C22" s="36" t="s">
        <v>41</v>
      </c>
      <c r="D22" s="81">
        <f>G22/E22</f>
        <v>365.60394736842107</v>
      </c>
      <c r="E22" s="79">
        <v>15.2</v>
      </c>
      <c r="F22" s="79">
        <v>15.2</v>
      </c>
      <c r="G22" s="75">
        <v>5557.18</v>
      </c>
      <c r="H22" s="75">
        <v>864.35</v>
      </c>
      <c r="I22" s="75">
        <f t="shared" si="0"/>
        <v>6421.5300000000007</v>
      </c>
    </row>
    <row r="23" spans="2:9" ht="24.75" customHeight="1" x14ac:dyDescent="0.3">
      <c r="B23" s="30">
        <f>B22+1</f>
        <v>11</v>
      </c>
      <c r="C23" s="82" t="s">
        <v>307</v>
      </c>
      <c r="D23" s="81">
        <v>262.08</v>
      </c>
      <c r="E23" s="79">
        <v>15.2</v>
      </c>
      <c r="F23" s="79">
        <v>15.2</v>
      </c>
      <c r="G23" s="75">
        <f>D23*F23</f>
        <v>3983.6159999999995</v>
      </c>
      <c r="H23" s="75">
        <v>0</v>
      </c>
      <c r="I23" s="75">
        <f t="shared" si="0"/>
        <v>3983.6159999999995</v>
      </c>
    </row>
    <row r="24" spans="2:9" ht="27.95" customHeight="1" x14ac:dyDescent="0.25">
      <c r="B24" s="30">
        <f>B23+1</f>
        <v>12</v>
      </c>
      <c r="C24" s="43" t="s">
        <v>45</v>
      </c>
      <c r="D24" s="81">
        <f>G24/E24</f>
        <v>305.8828947368421</v>
      </c>
      <c r="E24" s="79">
        <v>15.2</v>
      </c>
      <c r="F24" s="79">
        <v>15.2</v>
      </c>
      <c r="G24" s="75">
        <v>4649.42</v>
      </c>
      <c r="H24" s="75">
        <v>0</v>
      </c>
      <c r="I24" s="75">
        <f t="shared" si="0"/>
        <v>4649.42</v>
      </c>
    </row>
    <row r="25" spans="2:9" ht="27.95" customHeight="1" x14ac:dyDescent="0.25">
      <c r="B25" s="30"/>
      <c r="C25" s="23" t="s">
        <v>46</v>
      </c>
      <c r="D25" s="81"/>
      <c r="E25" s="79"/>
      <c r="F25" s="79"/>
      <c r="G25" s="75"/>
      <c r="H25" s="75"/>
      <c r="I25" s="75"/>
    </row>
    <row r="26" spans="2:9" ht="27.95" customHeight="1" x14ac:dyDescent="0.25">
      <c r="B26" s="30">
        <v>13</v>
      </c>
      <c r="C26" s="36" t="s">
        <v>48</v>
      </c>
      <c r="D26" s="81">
        <f>G26/E26</f>
        <v>402.2763157894737</v>
      </c>
      <c r="E26" s="79">
        <v>15.2</v>
      </c>
      <c r="F26" s="79">
        <v>15.2</v>
      </c>
      <c r="G26" s="75">
        <v>6114.6</v>
      </c>
      <c r="H26" s="75">
        <v>864.35</v>
      </c>
      <c r="I26" s="75">
        <f>G26+H26</f>
        <v>6978.9500000000007</v>
      </c>
    </row>
    <row r="27" spans="2:9" ht="27.95" customHeight="1" x14ac:dyDescent="0.25">
      <c r="B27" s="30"/>
      <c r="C27" s="23" t="s">
        <v>49</v>
      </c>
      <c r="D27" s="81"/>
      <c r="E27" s="79"/>
      <c r="F27" s="79"/>
      <c r="G27" s="75"/>
      <c r="H27" s="75"/>
      <c r="I27" s="75"/>
    </row>
    <row r="28" spans="2:9" ht="27.95" customHeight="1" x14ac:dyDescent="0.25">
      <c r="B28" s="30">
        <v>14</v>
      </c>
      <c r="C28" s="31" t="s">
        <v>51</v>
      </c>
      <c r="D28" s="81">
        <f>G28/E28</f>
        <v>400.06973684210533</v>
      </c>
      <c r="E28" s="79">
        <v>15.2</v>
      </c>
      <c r="F28" s="79">
        <v>15.2</v>
      </c>
      <c r="G28" s="75">
        <v>6081.06</v>
      </c>
      <c r="H28" s="75">
        <v>864.35</v>
      </c>
      <c r="I28" s="75">
        <f>G28+H28</f>
        <v>6945.4100000000008</v>
      </c>
    </row>
    <row r="29" spans="2:9" ht="27.95" customHeight="1" x14ac:dyDescent="0.25">
      <c r="B29" s="30"/>
      <c r="C29" s="23" t="s">
        <v>52</v>
      </c>
      <c r="D29" s="81"/>
      <c r="E29" s="79"/>
      <c r="F29" s="79"/>
      <c r="G29" s="75"/>
      <c r="H29" s="75"/>
      <c r="I29" s="75"/>
    </row>
    <row r="30" spans="2:9" ht="27.95" customHeight="1" x14ac:dyDescent="0.25">
      <c r="B30" s="30">
        <v>15</v>
      </c>
      <c r="C30" s="36" t="s">
        <v>54</v>
      </c>
      <c r="D30" s="81">
        <v>420.07</v>
      </c>
      <c r="E30" s="79">
        <v>15.2</v>
      </c>
      <c r="F30" s="79">
        <v>15.2</v>
      </c>
      <c r="G30" s="75">
        <f>D30*F30</f>
        <v>6385.0639999999994</v>
      </c>
      <c r="H30" s="75">
        <v>864.35</v>
      </c>
      <c r="I30" s="75">
        <f t="shared" ref="I30:I35" si="1">G30+H30</f>
        <v>7249.4139999999998</v>
      </c>
    </row>
    <row r="31" spans="2:9" ht="27.95" customHeight="1" x14ac:dyDescent="0.25">
      <c r="B31" s="30">
        <v>16</v>
      </c>
      <c r="C31" s="41" t="s">
        <v>56</v>
      </c>
      <c r="D31" s="81">
        <f>G31/E31</f>
        <v>376.03092105263158</v>
      </c>
      <c r="E31" s="79">
        <v>15.2</v>
      </c>
      <c r="F31" s="79">
        <v>15.2</v>
      </c>
      <c r="G31" s="75">
        <v>5715.67</v>
      </c>
      <c r="H31" s="75">
        <v>0</v>
      </c>
      <c r="I31" s="75">
        <f t="shared" si="1"/>
        <v>5715.67</v>
      </c>
    </row>
    <row r="32" spans="2:9" ht="27.95" customHeight="1" x14ac:dyDescent="0.25">
      <c r="B32" s="30">
        <v>17</v>
      </c>
      <c r="C32" s="31" t="s">
        <v>58</v>
      </c>
      <c r="D32" s="81">
        <f>G32/E32</f>
        <v>275.04868421052629</v>
      </c>
      <c r="E32" s="79">
        <v>15.2</v>
      </c>
      <c r="F32" s="79">
        <v>15.2</v>
      </c>
      <c r="G32" s="75">
        <v>4180.74</v>
      </c>
      <c r="H32" s="75">
        <v>691.48</v>
      </c>
      <c r="I32" s="75">
        <f t="shared" si="1"/>
        <v>4872.2199999999993</v>
      </c>
    </row>
    <row r="33" spans="2:9" ht="27.95" customHeight="1" x14ac:dyDescent="0.25">
      <c r="B33" s="30">
        <v>18</v>
      </c>
      <c r="C33" s="36" t="s">
        <v>60</v>
      </c>
      <c r="D33" s="81">
        <f>G33/E33</f>
        <v>400.06973684210533</v>
      </c>
      <c r="E33" s="79">
        <v>15.2</v>
      </c>
      <c r="F33" s="79">
        <v>15.2</v>
      </c>
      <c r="G33" s="75">
        <v>6081.06</v>
      </c>
      <c r="H33" s="75">
        <v>864.35</v>
      </c>
      <c r="I33" s="75">
        <f t="shared" si="1"/>
        <v>6945.4100000000008</v>
      </c>
    </row>
    <row r="34" spans="2:9" ht="27.95" customHeight="1" x14ac:dyDescent="0.25">
      <c r="B34" s="30">
        <v>19</v>
      </c>
      <c r="C34" s="36" t="s">
        <v>62</v>
      </c>
      <c r="D34" s="81">
        <f>G34/E34</f>
        <v>400.06973684210533</v>
      </c>
      <c r="E34" s="79">
        <v>15.2</v>
      </c>
      <c r="F34" s="79">
        <v>15.2</v>
      </c>
      <c r="G34" s="75">
        <v>6081.06</v>
      </c>
      <c r="H34" s="75">
        <v>691.48</v>
      </c>
      <c r="I34" s="75">
        <f t="shared" si="1"/>
        <v>6772.5400000000009</v>
      </c>
    </row>
    <row r="35" spans="2:9" ht="27.95" customHeight="1" x14ac:dyDescent="0.25">
      <c r="B35" s="30">
        <f>B34+1</f>
        <v>20</v>
      </c>
      <c r="C35" s="36" t="s">
        <v>283</v>
      </c>
      <c r="D35" s="81">
        <v>400.07</v>
      </c>
      <c r="E35" s="79">
        <v>15.2</v>
      </c>
      <c r="F35" s="79">
        <v>15.2</v>
      </c>
      <c r="G35" s="75">
        <f>D35*F35</f>
        <v>6081.0639999999994</v>
      </c>
      <c r="H35" s="75">
        <v>691.48</v>
      </c>
      <c r="I35" s="75">
        <f t="shared" si="1"/>
        <v>6772.5439999999999</v>
      </c>
    </row>
    <row r="36" spans="2:9" ht="27.95" customHeight="1" x14ac:dyDescent="0.25">
      <c r="B36" s="30"/>
      <c r="C36" s="23" t="s">
        <v>65</v>
      </c>
      <c r="D36" s="81"/>
      <c r="E36" s="79"/>
      <c r="F36" s="79"/>
      <c r="G36" s="75"/>
      <c r="H36" s="75"/>
      <c r="I36" s="75"/>
    </row>
    <row r="37" spans="2:9" ht="27.95" customHeight="1" x14ac:dyDescent="0.25">
      <c r="B37" s="30">
        <v>21</v>
      </c>
      <c r="C37" s="36" t="s">
        <v>67</v>
      </c>
      <c r="D37" s="81">
        <v>309.56</v>
      </c>
      <c r="E37" s="79">
        <v>15.2</v>
      </c>
      <c r="F37" s="79">
        <v>15.2</v>
      </c>
      <c r="G37" s="75">
        <f>D37*F37</f>
        <v>4705.3119999999999</v>
      </c>
      <c r="H37" s="75">
        <v>0</v>
      </c>
      <c r="I37" s="75">
        <f>G37+H37</f>
        <v>4705.3119999999999</v>
      </c>
    </row>
    <row r="38" spans="2:9" ht="27.95" customHeight="1" x14ac:dyDescent="0.25">
      <c r="B38" s="30">
        <f>B37+1</f>
        <v>22</v>
      </c>
      <c r="C38" s="41" t="s">
        <v>69</v>
      </c>
      <c r="D38" s="81">
        <f>G38/E38</f>
        <v>318.84407894736847</v>
      </c>
      <c r="E38" s="79">
        <v>15.2</v>
      </c>
      <c r="F38" s="79">
        <v>15.2</v>
      </c>
      <c r="G38" s="75">
        <v>4846.43</v>
      </c>
      <c r="H38" s="75">
        <v>518.61</v>
      </c>
      <c r="I38" s="75">
        <f>G38+H38</f>
        <v>5365.04</v>
      </c>
    </row>
    <row r="39" spans="2:9" ht="27.95" customHeight="1" x14ac:dyDescent="0.25">
      <c r="B39" s="30">
        <f>B38+1</f>
        <v>23</v>
      </c>
      <c r="C39" s="36" t="s">
        <v>71</v>
      </c>
      <c r="D39" s="81">
        <f>G39/E39</f>
        <v>395.3046052631579</v>
      </c>
      <c r="E39" s="79">
        <v>15.2</v>
      </c>
      <c r="F39" s="79">
        <v>15.2</v>
      </c>
      <c r="G39" s="75">
        <v>6008.63</v>
      </c>
      <c r="H39" s="75">
        <v>1037.22</v>
      </c>
      <c r="I39" s="75">
        <f>G39+H39</f>
        <v>7045.85</v>
      </c>
    </row>
    <row r="40" spans="2:9" ht="27.95" customHeight="1" x14ac:dyDescent="0.25">
      <c r="B40" s="30">
        <f>B39+1</f>
        <v>24</v>
      </c>
      <c r="C40" s="48" t="s">
        <v>73</v>
      </c>
      <c r="D40" s="81">
        <f>G40/E40</f>
        <v>318.84407894736847</v>
      </c>
      <c r="E40" s="30">
        <v>15.2</v>
      </c>
      <c r="F40" s="79">
        <v>15.2</v>
      </c>
      <c r="G40" s="75">
        <v>4846.43</v>
      </c>
      <c r="H40" s="75">
        <v>0</v>
      </c>
      <c r="I40" s="75">
        <f>G40+H40</f>
        <v>4846.43</v>
      </c>
    </row>
    <row r="41" spans="2:9" ht="27.95" customHeight="1" x14ac:dyDescent="0.25">
      <c r="B41" s="30"/>
      <c r="C41" s="23" t="s">
        <v>74</v>
      </c>
      <c r="D41" s="81"/>
      <c r="E41" s="79"/>
      <c r="F41" s="79"/>
      <c r="G41" s="75"/>
      <c r="H41" s="75"/>
      <c r="I41" s="75"/>
    </row>
    <row r="42" spans="2:9" ht="27.95" customHeight="1" x14ac:dyDescent="0.25">
      <c r="B42" s="30">
        <v>25</v>
      </c>
      <c r="C42" s="46" t="s">
        <v>76</v>
      </c>
      <c r="D42" s="81">
        <v>377.47</v>
      </c>
      <c r="E42" s="79">
        <v>15.2</v>
      </c>
      <c r="F42" s="79">
        <v>15.2</v>
      </c>
      <c r="G42" s="83">
        <f>D42*F42</f>
        <v>5737.5439999999999</v>
      </c>
      <c r="H42" s="75">
        <v>0</v>
      </c>
      <c r="I42" s="75">
        <f>G42+H42</f>
        <v>5737.5439999999999</v>
      </c>
    </row>
    <row r="43" spans="2:9" ht="27.95" customHeight="1" x14ac:dyDescent="0.25">
      <c r="B43" s="30">
        <f>B42+1</f>
        <v>26</v>
      </c>
      <c r="C43" s="36" t="s">
        <v>78</v>
      </c>
      <c r="D43" s="81">
        <v>400.07</v>
      </c>
      <c r="E43" s="79">
        <v>15.2</v>
      </c>
      <c r="F43" s="79">
        <v>15.2</v>
      </c>
      <c r="G43" s="83">
        <f>D43*F43</f>
        <v>6081.0639999999994</v>
      </c>
      <c r="H43" s="75">
        <v>864.35</v>
      </c>
      <c r="I43" s="75">
        <f>G43+H43</f>
        <v>6945.4139999999998</v>
      </c>
    </row>
    <row r="44" spans="2:9" ht="27.95" customHeight="1" x14ac:dyDescent="0.25">
      <c r="B44" s="30">
        <f>B43+1</f>
        <v>27</v>
      </c>
      <c r="C44" s="36" t="s">
        <v>80</v>
      </c>
      <c r="D44" s="81">
        <v>318.88</v>
      </c>
      <c r="E44" s="79">
        <v>15.2</v>
      </c>
      <c r="F44" s="79">
        <v>15.2</v>
      </c>
      <c r="G44" s="83">
        <f>D44*F44</f>
        <v>4846.9759999999997</v>
      </c>
      <c r="H44" s="75">
        <v>518.61</v>
      </c>
      <c r="I44" s="75">
        <f>G44+H44</f>
        <v>5365.5859999999993</v>
      </c>
    </row>
    <row r="45" spans="2:9" ht="27.95" customHeight="1" x14ac:dyDescent="0.25">
      <c r="B45" s="30"/>
      <c r="C45" s="23" t="s">
        <v>83</v>
      </c>
      <c r="D45" s="81"/>
      <c r="E45" s="79"/>
      <c r="F45" s="79"/>
      <c r="G45" s="75"/>
      <c r="H45" s="75"/>
      <c r="I45" s="75"/>
    </row>
    <row r="46" spans="2:9" ht="27.95" customHeight="1" x14ac:dyDescent="0.25">
      <c r="B46" s="30">
        <v>28</v>
      </c>
      <c r="C46" s="36" t="s">
        <v>85</v>
      </c>
      <c r="D46" s="81">
        <v>377.47</v>
      </c>
      <c r="E46" s="79">
        <v>15.2</v>
      </c>
      <c r="F46" s="79">
        <v>15.2</v>
      </c>
      <c r="G46" s="75">
        <f>D46*F46</f>
        <v>5737.5439999999999</v>
      </c>
      <c r="H46" s="75">
        <v>0</v>
      </c>
      <c r="I46" s="75">
        <f>G46+H46</f>
        <v>5737.5439999999999</v>
      </c>
    </row>
    <row r="47" spans="2:9" ht="27.95" customHeight="1" x14ac:dyDescent="0.25">
      <c r="B47" s="30">
        <f>B46+1</f>
        <v>29</v>
      </c>
      <c r="C47" s="31" t="s">
        <v>87</v>
      </c>
      <c r="D47" s="81">
        <v>345.39</v>
      </c>
      <c r="E47" s="79">
        <v>15.2</v>
      </c>
      <c r="F47" s="79">
        <v>15.2</v>
      </c>
      <c r="G47" s="75">
        <f>D47*F47</f>
        <v>5249.9279999999999</v>
      </c>
      <c r="H47" s="75">
        <v>1037.22</v>
      </c>
      <c r="I47" s="75">
        <f>G47+H47</f>
        <v>6287.1480000000001</v>
      </c>
    </row>
    <row r="48" spans="2:9" ht="27.95" customHeight="1" x14ac:dyDescent="0.25">
      <c r="B48" s="30">
        <f>B47+1</f>
        <v>30</v>
      </c>
      <c r="C48" s="36" t="s">
        <v>89</v>
      </c>
      <c r="D48" s="81">
        <f>G48/E48</f>
        <v>345.39473684210526</v>
      </c>
      <c r="E48" s="79">
        <v>15.2</v>
      </c>
      <c r="F48" s="79">
        <v>15.2</v>
      </c>
      <c r="G48" s="75">
        <v>5250</v>
      </c>
      <c r="H48" s="75">
        <v>691.48</v>
      </c>
      <c r="I48" s="75">
        <f>G48+H48</f>
        <v>5941.48</v>
      </c>
    </row>
    <row r="49" spans="2:9" ht="27.95" customHeight="1" x14ac:dyDescent="0.25">
      <c r="B49" s="30">
        <f>B48+1</f>
        <v>31</v>
      </c>
      <c r="C49" s="36" t="s">
        <v>91</v>
      </c>
      <c r="D49" s="81">
        <f>G49/E49</f>
        <v>316.17500000000001</v>
      </c>
      <c r="E49" s="79">
        <v>15.2</v>
      </c>
      <c r="F49" s="79">
        <v>15.2</v>
      </c>
      <c r="G49" s="75">
        <v>4805.8599999999997</v>
      </c>
      <c r="H49" s="75">
        <v>691.48</v>
      </c>
      <c r="I49" s="75">
        <f>G49+H49</f>
        <v>5497.34</v>
      </c>
    </row>
    <row r="50" spans="2:9" ht="27.95" customHeight="1" x14ac:dyDescent="0.25">
      <c r="B50" s="30"/>
      <c r="C50" s="23" t="s">
        <v>92</v>
      </c>
      <c r="D50" s="81"/>
      <c r="E50" s="79"/>
      <c r="F50" s="79"/>
      <c r="G50" s="75"/>
      <c r="H50" s="75"/>
      <c r="I50" s="75"/>
    </row>
    <row r="51" spans="2:9" ht="27.95" customHeight="1" x14ac:dyDescent="0.25">
      <c r="B51" s="30">
        <v>32</v>
      </c>
      <c r="C51" s="36" t="s">
        <v>94</v>
      </c>
      <c r="D51" s="81">
        <v>377.47</v>
      </c>
      <c r="E51" s="79">
        <v>15.2</v>
      </c>
      <c r="F51" s="79">
        <v>15.2</v>
      </c>
      <c r="G51" s="75">
        <f>D51*F51</f>
        <v>5737.5439999999999</v>
      </c>
      <c r="H51" s="75">
        <v>0</v>
      </c>
      <c r="I51" s="75">
        <f t="shared" ref="I51:I56" si="2">G51+H51</f>
        <v>5737.5439999999999</v>
      </c>
    </row>
    <row r="52" spans="2:9" ht="27.95" customHeight="1" x14ac:dyDescent="0.25">
      <c r="B52" s="30">
        <f>B51+1</f>
        <v>33</v>
      </c>
      <c r="C52" s="31" t="s">
        <v>96</v>
      </c>
      <c r="D52" s="81">
        <v>402.27</v>
      </c>
      <c r="E52" s="79">
        <v>15.2</v>
      </c>
      <c r="F52" s="79">
        <v>15.2</v>
      </c>
      <c r="G52" s="75">
        <f>D52*F52</f>
        <v>6114.503999999999</v>
      </c>
      <c r="H52" s="75">
        <v>864.35</v>
      </c>
      <c r="I52" s="75">
        <f t="shared" si="2"/>
        <v>6978.8539999999994</v>
      </c>
    </row>
    <row r="53" spans="2:9" ht="27.95" customHeight="1" x14ac:dyDescent="0.25">
      <c r="B53" s="30">
        <f>B52+1</f>
        <v>34</v>
      </c>
      <c r="C53" s="36" t="s">
        <v>98</v>
      </c>
      <c r="D53" s="81">
        <f>G53/E53</f>
        <v>130.89473684210526</v>
      </c>
      <c r="E53" s="79">
        <v>15.2</v>
      </c>
      <c r="F53" s="79">
        <v>15.2</v>
      </c>
      <c r="G53" s="75">
        <v>1989.6</v>
      </c>
      <c r="H53" s="75">
        <v>1210.0899999999999</v>
      </c>
      <c r="I53" s="75">
        <f t="shared" si="2"/>
        <v>3199.6899999999996</v>
      </c>
    </row>
    <row r="54" spans="2:9" ht="27.95" customHeight="1" x14ac:dyDescent="0.25">
      <c r="B54" s="30">
        <f>B53+1</f>
        <v>35</v>
      </c>
      <c r="C54" s="36" t="s">
        <v>100</v>
      </c>
      <c r="D54" s="81">
        <f>G54/E54</f>
        <v>128.83289473684212</v>
      </c>
      <c r="E54" s="79">
        <v>15.2</v>
      </c>
      <c r="F54" s="79">
        <v>15.2</v>
      </c>
      <c r="G54" s="75">
        <v>1958.26</v>
      </c>
      <c r="H54" s="75">
        <v>864.35</v>
      </c>
      <c r="I54" s="75">
        <f t="shared" si="2"/>
        <v>2822.61</v>
      </c>
    </row>
    <row r="55" spans="2:9" ht="27.95" customHeight="1" x14ac:dyDescent="0.25">
      <c r="B55" s="30">
        <f>B54+1</f>
        <v>36</v>
      </c>
      <c r="C55" s="36" t="s">
        <v>102</v>
      </c>
      <c r="D55" s="81">
        <f>G55/E55</f>
        <v>95.280263157894737</v>
      </c>
      <c r="E55" s="79">
        <v>15.2</v>
      </c>
      <c r="F55" s="79">
        <v>15.2</v>
      </c>
      <c r="G55" s="75">
        <v>1448.26</v>
      </c>
      <c r="H55" s="75">
        <v>691.48</v>
      </c>
      <c r="I55" s="75">
        <f t="shared" si="2"/>
        <v>2139.7399999999998</v>
      </c>
    </row>
    <row r="56" spans="2:9" ht="27.95" customHeight="1" x14ac:dyDescent="0.25">
      <c r="B56" s="30">
        <f>B55+1</f>
        <v>37</v>
      </c>
      <c r="C56" s="36" t="s">
        <v>104</v>
      </c>
      <c r="D56" s="81">
        <f>G56/E56</f>
        <v>237.60921052631579</v>
      </c>
      <c r="E56" s="79">
        <v>15.2</v>
      </c>
      <c r="F56" s="79">
        <v>15.2</v>
      </c>
      <c r="G56" s="75">
        <v>3611.66</v>
      </c>
      <c r="H56" s="75">
        <v>518.61</v>
      </c>
      <c r="I56" s="75">
        <f t="shared" si="2"/>
        <v>4130.2699999999995</v>
      </c>
    </row>
    <row r="57" spans="2:9" ht="27.95" customHeight="1" x14ac:dyDescent="0.25">
      <c r="B57" s="30"/>
      <c r="C57" s="23" t="s">
        <v>105</v>
      </c>
      <c r="D57" s="81"/>
      <c r="E57" s="79"/>
      <c r="F57" s="79"/>
      <c r="G57" s="75"/>
      <c r="H57" s="75"/>
      <c r="I57" s="75"/>
    </row>
    <row r="58" spans="2:9" ht="27.95" customHeight="1" x14ac:dyDescent="0.25">
      <c r="B58" s="30">
        <v>38</v>
      </c>
      <c r="C58" s="43" t="s">
        <v>306</v>
      </c>
      <c r="D58" s="81">
        <v>377.47</v>
      </c>
      <c r="E58" s="79">
        <v>15.2</v>
      </c>
      <c r="F58" s="79">
        <v>15.2</v>
      </c>
      <c r="G58" s="66">
        <f>D58*F58</f>
        <v>5737.5439999999999</v>
      </c>
      <c r="H58" s="75">
        <v>0</v>
      </c>
      <c r="I58" s="75">
        <f t="shared" ref="I58:I71" si="3">G58+H58</f>
        <v>5737.5439999999999</v>
      </c>
    </row>
    <row r="59" spans="2:9" ht="27.95" customHeight="1" x14ac:dyDescent="0.25">
      <c r="B59" s="30">
        <f>B58+1</f>
        <v>39</v>
      </c>
      <c r="C59" s="31" t="s">
        <v>108</v>
      </c>
      <c r="D59" s="81">
        <f>G59/E59</f>
        <v>336.46776315789475</v>
      </c>
      <c r="E59" s="79">
        <v>15.2</v>
      </c>
      <c r="F59" s="79">
        <v>15.2</v>
      </c>
      <c r="G59" s="75">
        <v>5114.3100000000004</v>
      </c>
      <c r="H59" s="75">
        <v>1037.22</v>
      </c>
      <c r="I59" s="75">
        <f t="shared" si="3"/>
        <v>6151.5300000000007</v>
      </c>
    </row>
    <row r="60" spans="2:9" ht="27.95" customHeight="1" x14ac:dyDescent="0.25">
      <c r="B60" s="30">
        <f t="shared" ref="B60:B71" si="4">B59+1</f>
        <v>40</v>
      </c>
      <c r="C60" s="36" t="s">
        <v>110</v>
      </c>
      <c r="D60" s="81">
        <f t="shared" ref="D60:D71" si="5">G60/E60</f>
        <v>360.8388157894737</v>
      </c>
      <c r="E60" s="79">
        <v>15.2</v>
      </c>
      <c r="F60" s="79">
        <v>15.2</v>
      </c>
      <c r="G60" s="75">
        <v>5484.75</v>
      </c>
      <c r="H60" s="75">
        <v>0</v>
      </c>
      <c r="I60" s="75">
        <f t="shared" si="3"/>
        <v>5484.75</v>
      </c>
    </row>
    <row r="61" spans="2:9" ht="27.95" customHeight="1" x14ac:dyDescent="0.25">
      <c r="B61" s="30">
        <f t="shared" si="4"/>
        <v>41</v>
      </c>
      <c r="C61" s="36" t="s">
        <v>112</v>
      </c>
      <c r="D61" s="81">
        <f t="shared" si="5"/>
        <v>328.56973684210527</v>
      </c>
      <c r="E61" s="79">
        <v>15.2</v>
      </c>
      <c r="F61" s="79">
        <v>15.2</v>
      </c>
      <c r="G61" s="75">
        <v>4994.26</v>
      </c>
      <c r="H61" s="75">
        <v>691.48</v>
      </c>
      <c r="I61" s="75">
        <f t="shared" si="3"/>
        <v>5685.74</v>
      </c>
    </row>
    <row r="62" spans="2:9" ht="27.95" customHeight="1" x14ac:dyDescent="0.25">
      <c r="B62" s="30">
        <f t="shared" si="4"/>
        <v>42</v>
      </c>
      <c r="C62" s="36" t="s">
        <v>114</v>
      </c>
      <c r="D62" s="81">
        <f t="shared" si="5"/>
        <v>379.27171052631581</v>
      </c>
      <c r="E62" s="79">
        <v>15.2</v>
      </c>
      <c r="F62" s="79">
        <v>15.2</v>
      </c>
      <c r="G62" s="75">
        <v>5764.93</v>
      </c>
      <c r="H62" s="75">
        <v>0</v>
      </c>
      <c r="I62" s="75">
        <f t="shared" si="3"/>
        <v>5764.93</v>
      </c>
    </row>
    <row r="63" spans="2:9" ht="27.95" customHeight="1" x14ac:dyDescent="0.25">
      <c r="B63" s="30">
        <f t="shared" si="4"/>
        <v>43</v>
      </c>
      <c r="C63" s="36" t="s">
        <v>116</v>
      </c>
      <c r="D63" s="81">
        <f>G63/E63</f>
        <v>305.8828947368421</v>
      </c>
      <c r="E63" s="79">
        <v>15.2</v>
      </c>
      <c r="F63" s="79">
        <v>15.2</v>
      </c>
      <c r="G63" s="75">
        <v>4649.42</v>
      </c>
      <c r="H63" s="75">
        <v>0</v>
      </c>
      <c r="I63" s="75">
        <f t="shared" si="3"/>
        <v>4649.42</v>
      </c>
    </row>
    <row r="64" spans="2:9" ht="27.95" customHeight="1" x14ac:dyDescent="0.25">
      <c r="B64" s="30">
        <f t="shared" si="4"/>
        <v>44</v>
      </c>
      <c r="C64" s="36" t="s">
        <v>118</v>
      </c>
      <c r="D64" s="81">
        <f t="shared" si="5"/>
        <v>251.86710526315792</v>
      </c>
      <c r="E64" s="79">
        <v>15.2</v>
      </c>
      <c r="F64" s="79">
        <v>15.2</v>
      </c>
      <c r="G64" s="75">
        <v>3828.38</v>
      </c>
      <c r="H64" s="75">
        <v>1210.0899999999999</v>
      </c>
      <c r="I64" s="75">
        <f t="shared" si="3"/>
        <v>5038.47</v>
      </c>
    </row>
    <row r="65" spans="2:9" ht="27.95" customHeight="1" x14ac:dyDescent="0.25">
      <c r="B65" s="30">
        <f t="shared" si="4"/>
        <v>45</v>
      </c>
      <c r="C65" s="36" t="s">
        <v>120</v>
      </c>
      <c r="D65" s="81">
        <f t="shared" si="5"/>
        <v>251.86710526315792</v>
      </c>
      <c r="E65" s="79">
        <v>15.2</v>
      </c>
      <c r="F65" s="79">
        <v>15.2</v>
      </c>
      <c r="G65" s="75">
        <v>3828.38</v>
      </c>
      <c r="H65" s="75">
        <v>1037.22</v>
      </c>
      <c r="I65" s="75">
        <f t="shared" si="3"/>
        <v>4865.6000000000004</v>
      </c>
    </row>
    <row r="66" spans="2:9" ht="27.95" customHeight="1" x14ac:dyDescent="0.25">
      <c r="B66" s="30">
        <f t="shared" si="4"/>
        <v>46</v>
      </c>
      <c r="C66" s="36" t="s">
        <v>122</v>
      </c>
      <c r="D66" s="81">
        <f t="shared" si="5"/>
        <v>251.86710526315792</v>
      </c>
      <c r="E66" s="79">
        <v>15.2</v>
      </c>
      <c r="F66" s="79">
        <v>15.2</v>
      </c>
      <c r="G66" s="75">
        <v>3828.38</v>
      </c>
      <c r="H66" s="75">
        <v>1037.22</v>
      </c>
      <c r="I66" s="75">
        <f t="shared" si="3"/>
        <v>4865.6000000000004</v>
      </c>
    </row>
    <row r="67" spans="2:9" ht="27.95" customHeight="1" x14ac:dyDescent="0.25">
      <c r="B67" s="30">
        <f t="shared" si="4"/>
        <v>47</v>
      </c>
      <c r="C67" s="36" t="s">
        <v>124</v>
      </c>
      <c r="D67" s="81">
        <f t="shared" si="5"/>
        <v>251.86710526315792</v>
      </c>
      <c r="E67" s="79">
        <v>15.2</v>
      </c>
      <c r="F67" s="79">
        <v>15.2</v>
      </c>
      <c r="G67" s="75">
        <v>3828.38</v>
      </c>
      <c r="H67" s="75">
        <v>1037.22</v>
      </c>
      <c r="I67" s="75">
        <f t="shared" si="3"/>
        <v>4865.6000000000004</v>
      </c>
    </row>
    <row r="68" spans="2:9" ht="27.95" customHeight="1" x14ac:dyDescent="0.25">
      <c r="B68" s="30">
        <f t="shared" si="4"/>
        <v>48</v>
      </c>
      <c r="C68" s="36" t="s">
        <v>126</v>
      </c>
      <c r="D68" s="81">
        <v>319.39</v>
      </c>
      <c r="E68" s="79">
        <v>15.2</v>
      </c>
      <c r="F68" s="79">
        <v>15.2</v>
      </c>
      <c r="G68" s="75">
        <f>D68*F68</f>
        <v>4854.7279999999992</v>
      </c>
      <c r="H68" s="75">
        <v>691.48</v>
      </c>
      <c r="I68" s="75">
        <f t="shared" si="3"/>
        <v>5546.2079999999987</v>
      </c>
    </row>
    <row r="69" spans="2:9" ht="27.95" customHeight="1" x14ac:dyDescent="0.25">
      <c r="B69" s="30">
        <f t="shared" si="4"/>
        <v>49</v>
      </c>
      <c r="C69" s="48" t="s">
        <v>128</v>
      </c>
      <c r="D69" s="81">
        <f t="shared" si="5"/>
        <v>319.39276315789476</v>
      </c>
      <c r="E69" s="79">
        <v>15.2</v>
      </c>
      <c r="F69" s="79">
        <v>15.2</v>
      </c>
      <c r="G69" s="75">
        <v>4854.7700000000004</v>
      </c>
      <c r="H69" s="75">
        <v>0</v>
      </c>
      <c r="I69" s="75">
        <f t="shared" si="3"/>
        <v>4854.7700000000004</v>
      </c>
    </row>
    <row r="70" spans="2:9" ht="27.95" customHeight="1" x14ac:dyDescent="0.25">
      <c r="B70" s="30">
        <f t="shared" si="4"/>
        <v>50</v>
      </c>
      <c r="C70" s="36" t="s">
        <v>130</v>
      </c>
      <c r="D70" s="81">
        <f>G70/E70</f>
        <v>319.39276315789476</v>
      </c>
      <c r="E70" s="79">
        <v>15.2</v>
      </c>
      <c r="F70" s="79">
        <v>15.2</v>
      </c>
      <c r="G70" s="75">
        <v>4854.7700000000004</v>
      </c>
      <c r="H70" s="75">
        <v>691.48</v>
      </c>
      <c r="I70" s="75">
        <f t="shared" si="3"/>
        <v>5546.25</v>
      </c>
    </row>
    <row r="71" spans="2:9" ht="27.95" customHeight="1" x14ac:dyDescent="0.25">
      <c r="B71" s="30">
        <f t="shared" si="4"/>
        <v>51</v>
      </c>
      <c r="C71" s="36" t="s">
        <v>132</v>
      </c>
      <c r="D71" s="81">
        <f t="shared" si="5"/>
        <v>186.91381578947372</v>
      </c>
      <c r="E71" s="79">
        <v>15.2</v>
      </c>
      <c r="F71" s="79">
        <v>15.2</v>
      </c>
      <c r="G71" s="75">
        <v>2841.09</v>
      </c>
      <c r="H71" s="75">
        <v>518.61</v>
      </c>
      <c r="I71" s="75">
        <f t="shared" si="3"/>
        <v>3359.7000000000003</v>
      </c>
    </row>
    <row r="72" spans="2:9" ht="27.95" customHeight="1" x14ac:dyDescent="0.25">
      <c r="B72" s="30"/>
      <c r="C72" s="23" t="s">
        <v>133</v>
      </c>
      <c r="D72" s="81"/>
      <c r="E72" s="79"/>
      <c r="F72" s="79"/>
      <c r="G72" s="75"/>
      <c r="H72" s="75"/>
      <c r="I72" s="75"/>
    </row>
    <row r="73" spans="2:9" ht="27.95" customHeight="1" x14ac:dyDescent="0.25">
      <c r="B73" s="30">
        <v>52</v>
      </c>
      <c r="C73" s="36" t="s">
        <v>135</v>
      </c>
      <c r="D73" s="81">
        <v>319.39</v>
      </c>
      <c r="E73" s="79">
        <v>15.2</v>
      </c>
      <c r="F73" s="79">
        <v>15.2</v>
      </c>
      <c r="G73" s="75">
        <f>D73*F73</f>
        <v>4854.7279999999992</v>
      </c>
      <c r="H73" s="75">
        <v>518.61</v>
      </c>
      <c r="I73" s="75">
        <f t="shared" ref="I73:I79" si="6">G73+H73</f>
        <v>5373.3379999999988</v>
      </c>
    </row>
    <row r="74" spans="2:9" ht="27.95" customHeight="1" x14ac:dyDescent="0.25">
      <c r="B74" s="30">
        <f t="shared" ref="B74:B79" si="7">B73+1</f>
        <v>53</v>
      </c>
      <c r="C74" s="36" t="s">
        <v>137</v>
      </c>
      <c r="D74" s="81">
        <f>G74/E74</f>
        <v>261.98421052631579</v>
      </c>
      <c r="E74" s="79">
        <v>15.2</v>
      </c>
      <c r="F74" s="79">
        <v>15.2</v>
      </c>
      <c r="G74" s="75">
        <v>3982.16</v>
      </c>
      <c r="H74" s="75">
        <v>1037.22</v>
      </c>
      <c r="I74" s="75">
        <f t="shared" si="6"/>
        <v>5019.38</v>
      </c>
    </row>
    <row r="75" spans="2:9" ht="27.95" customHeight="1" x14ac:dyDescent="0.25">
      <c r="B75" s="30">
        <f t="shared" si="7"/>
        <v>54</v>
      </c>
      <c r="C75" s="36" t="s">
        <v>139</v>
      </c>
      <c r="D75" s="81">
        <f>G75/E75</f>
        <v>251.86644736842106</v>
      </c>
      <c r="E75" s="79">
        <v>15.2</v>
      </c>
      <c r="F75" s="79">
        <v>15.2</v>
      </c>
      <c r="G75" s="75">
        <v>3828.37</v>
      </c>
      <c r="H75" s="75">
        <v>1210.0899999999999</v>
      </c>
      <c r="I75" s="75">
        <f t="shared" si="6"/>
        <v>5038.46</v>
      </c>
    </row>
    <row r="76" spans="2:9" ht="27.95" customHeight="1" x14ac:dyDescent="0.25">
      <c r="B76" s="30">
        <f t="shared" si="7"/>
        <v>55</v>
      </c>
      <c r="C76" s="43" t="s">
        <v>141</v>
      </c>
      <c r="D76" s="81">
        <f>G76/E76</f>
        <v>269.11381578947373</v>
      </c>
      <c r="E76" s="30">
        <v>15.2</v>
      </c>
      <c r="F76" s="79">
        <v>15.2</v>
      </c>
      <c r="G76" s="75">
        <v>4090.53</v>
      </c>
      <c r="H76" s="75">
        <v>518.61</v>
      </c>
      <c r="I76" s="75">
        <f t="shared" si="6"/>
        <v>4609.1400000000003</v>
      </c>
    </row>
    <row r="77" spans="2:9" ht="27.95" customHeight="1" x14ac:dyDescent="0.25">
      <c r="B77" s="30">
        <f t="shared" si="7"/>
        <v>56</v>
      </c>
      <c r="C77" s="36" t="s">
        <v>143</v>
      </c>
      <c r="D77" s="81">
        <f>G77/E77</f>
        <v>251.86710526315792</v>
      </c>
      <c r="E77" s="79">
        <v>15.2</v>
      </c>
      <c r="F77" s="79">
        <v>15.2</v>
      </c>
      <c r="G77" s="75">
        <v>3828.38</v>
      </c>
      <c r="H77" s="75">
        <v>864.35</v>
      </c>
      <c r="I77" s="75">
        <f t="shared" si="6"/>
        <v>4692.7300000000005</v>
      </c>
    </row>
    <row r="78" spans="2:9" ht="27.95" customHeight="1" x14ac:dyDescent="0.25">
      <c r="B78" s="30">
        <f t="shared" si="7"/>
        <v>57</v>
      </c>
      <c r="C78" s="36" t="s">
        <v>145</v>
      </c>
      <c r="D78" s="81">
        <f>G78/E78</f>
        <v>251.86644736842106</v>
      </c>
      <c r="E78" s="79">
        <v>15.2</v>
      </c>
      <c r="F78" s="79">
        <v>15.2</v>
      </c>
      <c r="G78" s="75">
        <v>3828.37</v>
      </c>
      <c r="H78" s="75">
        <v>864.35</v>
      </c>
      <c r="I78" s="75">
        <f t="shared" si="6"/>
        <v>4692.72</v>
      </c>
    </row>
    <row r="79" spans="2:9" ht="27.95" customHeight="1" x14ac:dyDescent="0.25">
      <c r="B79" s="30">
        <f t="shared" si="7"/>
        <v>58</v>
      </c>
      <c r="C79" s="36" t="s">
        <v>147</v>
      </c>
      <c r="D79" s="81">
        <v>366.8</v>
      </c>
      <c r="E79" s="79">
        <v>15.2</v>
      </c>
      <c r="F79" s="79">
        <v>15.2</v>
      </c>
      <c r="G79" s="75">
        <f>D79*F79</f>
        <v>5575.36</v>
      </c>
      <c r="H79" s="75">
        <v>1037.22</v>
      </c>
      <c r="I79" s="75">
        <f t="shared" si="6"/>
        <v>6612.58</v>
      </c>
    </row>
    <row r="80" spans="2:9" ht="27.95" customHeight="1" x14ac:dyDescent="0.25">
      <c r="B80" s="30"/>
      <c r="C80" s="53" t="s">
        <v>148</v>
      </c>
      <c r="D80" s="81"/>
      <c r="E80" s="84"/>
      <c r="F80" s="79"/>
      <c r="G80" s="85"/>
      <c r="H80" s="75"/>
      <c r="I80" s="75"/>
    </row>
    <row r="81" spans="2:9" ht="27.95" customHeight="1" x14ac:dyDescent="0.25">
      <c r="B81" s="30">
        <v>59</v>
      </c>
      <c r="C81" s="43" t="s">
        <v>150</v>
      </c>
      <c r="D81" s="81">
        <v>377.47</v>
      </c>
      <c r="E81" s="67">
        <v>15.2</v>
      </c>
      <c r="F81" s="79">
        <v>15.2</v>
      </c>
      <c r="G81" s="75">
        <f>D81*F81</f>
        <v>5737.5439999999999</v>
      </c>
      <c r="H81" s="75">
        <v>0</v>
      </c>
      <c r="I81" s="75">
        <f>G81+H81</f>
        <v>5737.5439999999999</v>
      </c>
    </row>
    <row r="82" spans="2:9" ht="27.95" customHeight="1" x14ac:dyDescent="0.25">
      <c r="B82" s="30">
        <v>60</v>
      </c>
      <c r="C82" s="57" t="s">
        <v>152</v>
      </c>
      <c r="D82" s="81">
        <f>G82/E82</f>
        <v>305.8828947368421</v>
      </c>
      <c r="E82" s="67">
        <v>15.2</v>
      </c>
      <c r="F82" s="79">
        <v>15.2</v>
      </c>
      <c r="G82" s="75">
        <v>4649.42</v>
      </c>
      <c r="H82" s="75">
        <v>518.25</v>
      </c>
      <c r="I82" s="75">
        <f>G82+H82</f>
        <v>5167.67</v>
      </c>
    </row>
    <row r="83" spans="2:9" ht="27.95" customHeight="1" x14ac:dyDescent="0.25">
      <c r="B83" s="30">
        <v>61</v>
      </c>
      <c r="C83" s="57" t="s">
        <v>154</v>
      </c>
      <c r="D83" s="81">
        <f>G83/E83</f>
        <v>336.46776315789475</v>
      </c>
      <c r="E83" s="79">
        <v>15.2</v>
      </c>
      <c r="F83" s="79">
        <v>15.2</v>
      </c>
      <c r="G83" s="75">
        <v>5114.3100000000004</v>
      </c>
      <c r="H83" s="75">
        <v>518.61</v>
      </c>
      <c r="I83" s="75">
        <f>G83+H83</f>
        <v>5632.92</v>
      </c>
    </row>
    <row r="84" spans="2:9" ht="27.95" customHeight="1" x14ac:dyDescent="0.25">
      <c r="B84" s="30">
        <v>62</v>
      </c>
      <c r="C84" s="57" t="s">
        <v>311</v>
      </c>
      <c r="D84" s="81">
        <v>315</v>
      </c>
      <c r="E84" s="79">
        <v>15.2</v>
      </c>
      <c r="F84" s="79">
        <v>15.2</v>
      </c>
      <c r="G84" s="75">
        <f>D84*F84</f>
        <v>4788</v>
      </c>
      <c r="H84" s="75">
        <v>0</v>
      </c>
      <c r="I84" s="75">
        <f>G84+H84</f>
        <v>4788</v>
      </c>
    </row>
    <row r="85" spans="2:9" ht="27.95" customHeight="1" x14ac:dyDescent="0.25">
      <c r="B85" s="30"/>
      <c r="C85" s="53" t="s">
        <v>155</v>
      </c>
      <c r="D85" s="81"/>
      <c r="E85" s="67"/>
      <c r="F85" s="79"/>
      <c r="G85" s="75"/>
      <c r="H85" s="75"/>
      <c r="I85" s="75"/>
    </row>
    <row r="86" spans="2:9" ht="27.95" customHeight="1" x14ac:dyDescent="0.25">
      <c r="B86" s="30">
        <v>63</v>
      </c>
      <c r="C86" s="43" t="s">
        <v>157</v>
      </c>
      <c r="D86" s="81">
        <v>326.67</v>
      </c>
      <c r="E86" s="79">
        <v>15.2</v>
      </c>
      <c r="F86" s="79">
        <v>15.2</v>
      </c>
      <c r="G86" s="75">
        <f>D86*F86</f>
        <v>4965.384</v>
      </c>
      <c r="H86" s="75">
        <v>0</v>
      </c>
      <c r="I86" s="75">
        <f>G86+H86</f>
        <v>4965.384</v>
      </c>
    </row>
    <row r="87" spans="2:9" ht="27.95" customHeight="1" x14ac:dyDescent="0.25">
      <c r="B87" s="30"/>
      <c r="C87" s="23" t="s">
        <v>158</v>
      </c>
      <c r="D87" s="81"/>
      <c r="E87" s="79"/>
      <c r="F87" s="79"/>
      <c r="G87" s="75"/>
      <c r="H87" s="75"/>
      <c r="I87" s="75"/>
    </row>
    <row r="88" spans="2:9" ht="22.5" customHeight="1" x14ac:dyDescent="0.3">
      <c r="B88" s="3">
        <v>64</v>
      </c>
      <c r="C88" s="39" t="s">
        <v>160</v>
      </c>
      <c r="D88" s="81">
        <v>309.48</v>
      </c>
      <c r="E88" s="79">
        <v>15.2</v>
      </c>
      <c r="F88" s="79">
        <v>15.2</v>
      </c>
      <c r="G88" s="75">
        <f>D88*F88</f>
        <v>4704.0960000000005</v>
      </c>
      <c r="H88" s="75">
        <v>0</v>
      </c>
      <c r="I88" s="75">
        <f t="shared" ref="I88:I93" si="8">G88+H88</f>
        <v>4704.0960000000005</v>
      </c>
    </row>
    <row r="89" spans="2:9" ht="25.5" customHeight="1" x14ac:dyDescent="0.3">
      <c r="B89" s="3">
        <f>B88+1</f>
        <v>65</v>
      </c>
      <c r="C89" s="39" t="s">
        <v>162</v>
      </c>
      <c r="D89" s="81">
        <v>228.92</v>
      </c>
      <c r="E89" s="79">
        <v>15.2</v>
      </c>
      <c r="F89" s="79">
        <v>15.2</v>
      </c>
      <c r="G89" s="75">
        <f>D89*F89</f>
        <v>3479.5839999999998</v>
      </c>
      <c r="H89" s="75">
        <v>0</v>
      </c>
      <c r="I89" s="75">
        <f t="shared" si="8"/>
        <v>3479.5839999999998</v>
      </c>
    </row>
    <row r="90" spans="2:9" ht="27.95" customHeight="1" x14ac:dyDescent="0.25">
      <c r="B90" s="3">
        <f>B89+1</f>
        <v>66</v>
      </c>
      <c r="C90" s="36" t="s">
        <v>164</v>
      </c>
      <c r="D90" s="81">
        <f>G90/E90</f>
        <v>261.98421052631579</v>
      </c>
      <c r="E90" s="79">
        <v>15.2</v>
      </c>
      <c r="F90" s="79">
        <v>15.2</v>
      </c>
      <c r="G90" s="75">
        <v>3982.16</v>
      </c>
      <c r="H90" s="75">
        <v>864.35</v>
      </c>
      <c r="I90" s="75">
        <f t="shared" si="8"/>
        <v>4846.51</v>
      </c>
    </row>
    <row r="91" spans="2:9" ht="27.95" customHeight="1" x14ac:dyDescent="0.25">
      <c r="B91" s="3">
        <f>B90+1</f>
        <v>67</v>
      </c>
      <c r="C91" s="48" t="s">
        <v>166</v>
      </c>
      <c r="D91" s="81">
        <f>G91/E91</f>
        <v>318.76381578947371</v>
      </c>
      <c r="E91" s="79">
        <v>15.2</v>
      </c>
      <c r="F91" s="79">
        <v>15.2</v>
      </c>
      <c r="G91" s="66">
        <v>4845.21</v>
      </c>
      <c r="H91" s="75">
        <v>0</v>
      </c>
      <c r="I91" s="75">
        <f t="shared" si="8"/>
        <v>4845.21</v>
      </c>
    </row>
    <row r="92" spans="2:9" ht="27.95" customHeight="1" x14ac:dyDescent="0.25">
      <c r="B92" s="3">
        <f>B91+1</f>
        <v>68</v>
      </c>
      <c r="C92" s="48" t="s">
        <v>168</v>
      </c>
      <c r="D92" s="81">
        <v>316.18</v>
      </c>
      <c r="E92" s="79">
        <v>15.2</v>
      </c>
      <c r="F92" s="79">
        <v>15.2</v>
      </c>
      <c r="G92" s="66">
        <f>D92*F92</f>
        <v>4805.9359999999997</v>
      </c>
      <c r="H92" s="75">
        <v>518.61</v>
      </c>
      <c r="I92" s="75">
        <f t="shared" si="8"/>
        <v>5324.5459999999994</v>
      </c>
    </row>
    <row r="93" spans="2:9" ht="27.95" customHeight="1" x14ac:dyDescent="0.25">
      <c r="B93" s="3">
        <f>B92+1</f>
        <v>69</v>
      </c>
      <c r="C93" s="36" t="s">
        <v>170</v>
      </c>
      <c r="D93" s="81">
        <f>G93/E93</f>
        <v>251.86710526315792</v>
      </c>
      <c r="E93" s="79">
        <v>15.2</v>
      </c>
      <c r="F93" s="79">
        <v>15.2</v>
      </c>
      <c r="G93" s="75">
        <v>3828.38</v>
      </c>
      <c r="H93" s="75">
        <v>864.35</v>
      </c>
      <c r="I93" s="75">
        <f t="shared" si="8"/>
        <v>4692.7300000000005</v>
      </c>
    </row>
    <row r="94" spans="2:9" ht="27.95" customHeight="1" x14ac:dyDescent="0.25">
      <c r="B94" s="30"/>
      <c r="C94" s="23" t="s">
        <v>171</v>
      </c>
      <c r="D94" s="81"/>
      <c r="E94" s="79"/>
      <c r="F94" s="79"/>
      <c r="G94" s="75"/>
      <c r="H94" s="75"/>
      <c r="I94" s="75"/>
    </row>
    <row r="95" spans="2:9" ht="27.95" customHeight="1" x14ac:dyDescent="0.25">
      <c r="B95" s="30">
        <v>70</v>
      </c>
      <c r="C95" s="36" t="s">
        <v>173</v>
      </c>
      <c r="D95" s="81">
        <v>377.47</v>
      </c>
      <c r="E95" s="79">
        <v>15.2</v>
      </c>
      <c r="F95" s="79">
        <v>15.2</v>
      </c>
      <c r="G95" s="75">
        <f>D95*F95</f>
        <v>5737.5439999999999</v>
      </c>
      <c r="H95" s="75">
        <v>0</v>
      </c>
      <c r="I95" s="75">
        <f t="shared" ref="I95:I116" si="9">G95+H95</f>
        <v>5737.5439999999999</v>
      </c>
    </row>
    <row r="96" spans="2:9" ht="27.95" customHeight="1" x14ac:dyDescent="0.25">
      <c r="B96" s="30">
        <f t="shared" ref="B96:B148" si="10">B95+1</f>
        <v>71</v>
      </c>
      <c r="C96" s="36" t="s">
        <v>175</v>
      </c>
      <c r="D96" s="81">
        <v>269.11</v>
      </c>
      <c r="E96" s="79">
        <v>15.2</v>
      </c>
      <c r="F96" s="79">
        <v>15.2</v>
      </c>
      <c r="G96" s="75">
        <f>D96*F96</f>
        <v>4090.4720000000002</v>
      </c>
      <c r="H96" s="75">
        <v>1037.22</v>
      </c>
      <c r="I96" s="75">
        <f t="shared" si="9"/>
        <v>5127.692</v>
      </c>
    </row>
    <row r="97" spans="2:9" ht="27.95" customHeight="1" x14ac:dyDescent="0.25">
      <c r="B97" s="30">
        <f t="shared" si="10"/>
        <v>72</v>
      </c>
      <c r="C97" s="36" t="s">
        <v>177</v>
      </c>
      <c r="D97" s="81">
        <f t="shared" ref="D97:D116" si="11">G97/E97</f>
        <v>269.11381578947373</v>
      </c>
      <c r="E97" s="79">
        <v>15.2</v>
      </c>
      <c r="F97" s="79">
        <v>15.2</v>
      </c>
      <c r="G97" s="75">
        <v>4090.53</v>
      </c>
      <c r="H97" s="75">
        <v>1210.0899999999999</v>
      </c>
      <c r="I97" s="75">
        <f t="shared" si="9"/>
        <v>5300.62</v>
      </c>
    </row>
    <row r="98" spans="2:9" ht="27.95" customHeight="1" x14ac:dyDescent="0.25">
      <c r="B98" s="30">
        <f t="shared" si="10"/>
        <v>73</v>
      </c>
      <c r="C98" s="36" t="s">
        <v>179</v>
      </c>
      <c r="D98" s="81">
        <f t="shared" si="11"/>
        <v>269.11381578947373</v>
      </c>
      <c r="E98" s="79">
        <v>15.2</v>
      </c>
      <c r="F98" s="79">
        <v>15.2</v>
      </c>
      <c r="G98" s="75">
        <v>4090.53</v>
      </c>
      <c r="H98" s="75">
        <v>864.35</v>
      </c>
      <c r="I98" s="75">
        <f t="shared" si="9"/>
        <v>4954.88</v>
      </c>
    </row>
    <row r="99" spans="2:9" ht="27.95" customHeight="1" x14ac:dyDescent="0.25">
      <c r="B99" s="30">
        <f t="shared" si="10"/>
        <v>74</v>
      </c>
      <c r="C99" s="36" t="s">
        <v>181</v>
      </c>
      <c r="D99" s="81">
        <f t="shared" si="11"/>
        <v>269.11381578947373</v>
      </c>
      <c r="E99" s="79">
        <v>15.2</v>
      </c>
      <c r="F99" s="79">
        <v>15.2</v>
      </c>
      <c r="G99" s="75">
        <v>4090.53</v>
      </c>
      <c r="H99" s="75">
        <v>0</v>
      </c>
      <c r="I99" s="75">
        <f t="shared" si="9"/>
        <v>4090.53</v>
      </c>
    </row>
    <row r="100" spans="2:9" ht="27.95" customHeight="1" x14ac:dyDescent="0.25">
      <c r="B100" s="30">
        <f t="shared" si="10"/>
        <v>75</v>
      </c>
      <c r="C100" s="36" t="s">
        <v>183</v>
      </c>
      <c r="D100" s="81">
        <f t="shared" si="11"/>
        <v>269.11381578947373</v>
      </c>
      <c r="E100" s="79">
        <v>15.2</v>
      </c>
      <c r="F100" s="79">
        <v>15.2</v>
      </c>
      <c r="G100" s="75">
        <v>4090.53</v>
      </c>
      <c r="H100" s="75">
        <v>1037.22</v>
      </c>
      <c r="I100" s="75">
        <f t="shared" si="9"/>
        <v>5127.75</v>
      </c>
    </row>
    <row r="101" spans="2:9" ht="27.95" customHeight="1" x14ac:dyDescent="0.25">
      <c r="B101" s="30">
        <f t="shared" si="10"/>
        <v>76</v>
      </c>
      <c r="C101" s="36" t="s">
        <v>185</v>
      </c>
      <c r="D101" s="81">
        <f t="shared" si="11"/>
        <v>269.11381578947373</v>
      </c>
      <c r="E101" s="79">
        <v>15.2</v>
      </c>
      <c r="F101" s="79">
        <v>15.2</v>
      </c>
      <c r="G101" s="75">
        <v>4090.53</v>
      </c>
      <c r="H101" s="75">
        <v>1037.22</v>
      </c>
      <c r="I101" s="75">
        <f t="shared" si="9"/>
        <v>5127.75</v>
      </c>
    </row>
    <row r="102" spans="2:9" ht="27.95" customHeight="1" x14ac:dyDescent="0.25">
      <c r="B102" s="30">
        <f t="shared" si="10"/>
        <v>77</v>
      </c>
      <c r="C102" s="36" t="s">
        <v>187</v>
      </c>
      <c r="D102" s="81">
        <f t="shared" si="11"/>
        <v>269.11381578947373</v>
      </c>
      <c r="E102" s="79">
        <v>15.2</v>
      </c>
      <c r="F102" s="79">
        <v>15.2</v>
      </c>
      <c r="G102" s="75">
        <v>4090.53</v>
      </c>
      <c r="H102" s="75">
        <v>691.48</v>
      </c>
      <c r="I102" s="75">
        <f t="shared" si="9"/>
        <v>4782.01</v>
      </c>
    </row>
    <row r="103" spans="2:9" ht="27.95" customHeight="1" x14ac:dyDescent="0.25">
      <c r="B103" s="30">
        <f t="shared" si="10"/>
        <v>78</v>
      </c>
      <c r="C103" s="36" t="s">
        <v>189</v>
      </c>
      <c r="D103" s="81">
        <f t="shared" si="11"/>
        <v>269.11381578947373</v>
      </c>
      <c r="E103" s="79">
        <v>15.2</v>
      </c>
      <c r="F103" s="79">
        <v>15.2</v>
      </c>
      <c r="G103" s="75">
        <v>4090.53</v>
      </c>
      <c r="H103" s="75">
        <v>1037.22</v>
      </c>
      <c r="I103" s="75">
        <f t="shared" si="9"/>
        <v>5127.75</v>
      </c>
    </row>
    <row r="104" spans="2:9" ht="27.95" customHeight="1" x14ac:dyDescent="0.25">
      <c r="B104" s="30">
        <f t="shared" si="10"/>
        <v>79</v>
      </c>
      <c r="C104" s="36" t="s">
        <v>191</v>
      </c>
      <c r="D104" s="81">
        <f>G104/E104</f>
        <v>269.11381578947373</v>
      </c>
      <c r="E104" s="79">
        <v>15.2</v>
      </c>
      <c r="F104" s="79">
        <v>15.2</v>
      </c>
      <c r="G104" s="75">
        <v>4090.53</v>
      </c>
      <c r="H104" s="75">
        <v>864.35</v>
      </c>
      <c r="I104" s="75">
        <f t="shared" si="9"/>
        <v>4954.88</v>
      </c>
    </row>
    <row r="105" spans="2:9" ht="27.95" customHeight="1" x14ac:dyDescent="0.25">
      <c r="B105" s="30">
        <f t="shared" si="10"/>
        <v>80</v>
      </c>
      <c r="C105" s="36" t="s">
        <v>193</v>
      </c>
      <c r="D105" s="81">
        <f t="shared" si="11"/>
        <v>225.79605263157896</v>
      </c>
      <c r="E105" s="79">
        <v>15.2</v>
      </c>
      <c r="F105" s="79">
        <v>15.2</v>
      </c>
      <c r="G105" s="75">
        <v>3432.1</v>
      </c>
      <c r="H105" s="75">
        <v>1037.22</v>
      </c>
      <c r="I105" s="75">
        <f t="shared" si="9"/>
        <v>4469.32</v>
      </c>
    </row>
    <row r="106" spans="2:9" ht="27.95" customHeight="1" x14ac:dyDescent="0.25">
      <c r="B106" s="30">
        <f t="shared" si="10"/>
        <v>81</v>
      </c>
      <c r="C106" s="36" t="s">
        <v>195</v>
      </c>
      <c r="D106" s="81">
        <f t="shared" si="11"/>
        <v>137.0078947368421</v>
      </c>
      <c r="E106" s="79">
        <v>15.2</v>
      </c>
      <c r="F106" s="79">
        <v>15.2</v>
      </c>
      <c r="G106" s="75">
        <v>2082.52</v>
      </c>
      <c r="H106" s="75">
        <v>1037.22</v>
      </c>
      <c r="I106" s="75">
        <f t="shared" si="9"/>
        <v>3119.74</v>
      </c>
    </row>
    <row r="107" spans="2:9" ht="27.95" customHeight="1" x14ac:dyDescent="0.25">
      <c r="B107" s="30">
        <f t="shared" si="10"/>
        <v>82</v>
      </c>
      <c r="C107" s="36" t="s">
        <v>197</v>
      </c>
      <c r="D107" s="81">
        <f t="shared" si="11"/>
        <v>215.7572368421053</v>
      </c>
      <c r="E107" s="79">
        <v>15.2</v>
      </c>
      <c r="F107" s="79">
        <v>15.2</v>
      </c>
      <c r="G107" s="75">
        <v>3279.51</v>
      </c>
      <c r="H107" s="75">
        <v>1037.22</v>
      </c>
      <c r="I107" s="75">
        <f t="shared" si="9"/>
        <v>4316.7300000000005</v>
      </c>
    </row>
    <row r="108" spans="2:9" ht="27.95" customHeight="1" x14ac:dyDescent="0.25">
      <c r="B108" s="30">
        <f t="shared" si="10"/>
        <v>83</v>
      </c>
      <c r="C108" s="36" t="s">
        <v>199</v>
      </c>
      <c r="D108" s="81">
        <f t="shared" si="11"/>
        <v>225.79605263157896</v>
      </c>
      <c r="E108" s="79">
        <v>15.2</v>
      </c>
      <c r="F108" s="79">
        <v>15.2</v>
      </c>
      <c r="G108" s="75">
        <v>3432.1</v>
      </c>
      <c r="H108" s="75">
        <v>864.35</v>
      </c>
      <c r="I108" s="75">
        <f t="shared" si="9"/>
        <v>4296.45</v>
      </c>
    </row>
    <row r="109" spans="2:9" ht="27.95" customHeight="1" x14ac:dyDescent="0.25">
      <c r="B109" s="30">
        <f t="shared" si="10"/>
        <v>84</v>
      </c>
      <c r="C109" s="36" t="s">
        <v>201</v>
      </c>
      <c r="D109" s="81">
        <v>225.8</v>
      </c>
      <c r="E109" s="79">
        <v>15.2</v>
      </c>
      <c r="F109" s="79">
        <v>15.2</v>
      </c>
      <c r="G109" s="75">
        <f>D109*F109</f>
        <v>3432.16</v>
      </c>
      <c r="H109" s="75">
        <v>691.48</v>
      </c>
      <c r="I109" s="75">
        <f t="shared" si="9"/>
        <v>4123.6399999999994</v>
      </c>
    </row>
    <row r="110" spans="2:9" ht="27.95" customHeight="1" x14ac:dyDescent="0.25">
      <c r="B110" s="30">
        <f t="shared" si="10"/>
        <v>85</v>
      </c>
      <c r="C110" s="36" t="s">
        <v>203</v>
      </c>
      <c r="D110" s="81">
        <f t="shared" si="11"/>
        <v>243.26842105263157</v>
      </c>
      <c r="E110" s="79">
        <v>15.2</v>
      </c>
      <c r="F110" s="79">
        <v>15.2</v>
      </c>
      <c r="G110" s="75">
        <v>3697.68</v>
      </c>
      <c r="H110" s="75">
        <v>691.48</v>
      </c>
      <c r="I110" s="75">
        <f t="shared" si="9"/>
        <v>4389.16</v>
      </c>
    </row>
    <row r="111" spans="2:9" ht="27.95" customHeight="1" x14ac:dyDescent="0.25">
      <c r="B111" s="30">
        <f t="shared" si="10"/>
        <v>86</v>
      </c>
      <c r="C111" s="36" t="s">
        <v>205</v>
      </c>
      <c r="D111" s="81">
        <f t="shared" si="11"/>
        <v>231.57105263157897</v>
      </c>
      <c r="E111" s="79">
        <v>15.2</v>
      </c>
      <c r="F111" s="79">
        <v>15.2</v>
      </c>
      <c r="G111" s="75">
        <v>3519.88</v>
      </c>
      <c r="H111" s="75">
        <v>864.35</v>
      </c>
      <c r="I111" s="75">
        <f t="shared" si="9"/>
        <v>4384.2300000000005</v>
      </c>
    </row>
    <row r="112" spans="2:9" ht="27.95" customHeight="1" x14ac:dyDescent="0.25">
      <c r="B112" s="30">
        <f t="shared" si="10"/>
        <v>87</v>
      </c>
      <c r="C112" s="36" t="s">
        <v>207</v>
      </c>
      <c r="D112" s="81">
        <f t="shared" si="11"/>
        <v>225.79605263157896</v>
      </c>
      <c r="E112" s="79">
        <v>15.2</v>
      </c>
      <c r="F112" s="79">
        <v>15.2</v>
      </c>
      <c r="G112" s="75">
        <v>3432.1</v>
      </c>
      <c r="H112" s="75">
        <v>0</v>
      </c>
      <c r="I112" s="75">
        <f t="shared" si="9"/>
        <v>3432.1</v>
      </c>
    </row>
    <row r="113" spans="2:9" ht="27.95" customHeight="1" x14ac:dyDescent="0.25">
      <c r="B113" s="30">
        <f t="shared" si="10"/>
        <v>88</v>
      </c>
      <c r="C113" s="43" t="s">
        <v>209</v>
      </c>
      <c r="D113" s="81">
        <f>G113/E113</f>
        <v>338.66447368421052</v>
      </c>
      <c r="E113" s="79">
        <v>15.2</v>
      </c>
      <c r="F113" s="79">
        <v>15.2</v>
      </c>
      <c r="G113" s="75">
        <v>5147.7</v>
      </c>
      <c r="H113" s="75">
        <v>0</v>
      </c>
      <c r="I113" s="75">
        <f t="shared" si="9"/>
        <v>5147.7</v>
      </c>
    </row>
    <row r="114" spans="2:9" ht="27.95" customHeight="1" x14ac:dyDescent="0.25">
      <c r="B114" s="30">
        <f t="shared" si="10"/>
        <v>89</v>
      </c>
      <c r="C114" s="36" t="s">
        <v>211</v>
      </c>
      <c r="D114" s="81">
        <f t="shared" si="11"/>
        <v>244.79210526315791</v>
      </c>
      <c r="E114" s="79">
        <v>15.2</v>
      </c>
      <c r="F114" s="79">
        <v>15.2</v>
      </c>
      <c r="G114" s="75">
        <v>3720.84</v>
      </c>
      <c r="H114" s="75">
        <v>518.61</v>
      </c>
      <c r="I114" s="75">
        <f t="shared" si="9"/>
        <v>4239.45</v>
      </c>
    </row>
    <row r="115" spans="2:9" ht="27.95" customHeight="1" x14ac:dyDescent="0.25">
      <c r="B115" s="30">
        <f>B114+1</f>
        <v>90</v>
      </c>
      <c r="C115" s="36" t="s">
        <v>213</v>
      </c>
      <c r="D115" s="81">
        <f t="shared" si="11"/>
        <v>244.79210526315791</v>
      </c>
      <c r="E115" s="79">
        <v>15.2</v>
      </c>
      <c r="F115" s="79">
        <v>15.2</v>
      </c>
      <c r="G115" s="75">
        <v>3720.84</v>
      </c>
      <c r="H115" s="75">
        <v>691.48</v>
      </c>
      <c r="I115" s="75">
        <f t="shared" si="9"/>
        <v>4412.32</v>
      </c>
    </row>
    <row r="116" spans="2:9" ht="27.95" customHeight="1" x14ac:dyDescent="0.25">
      <c r="B116" s="30">
        <f>B115+1</f>
        <v>91</v>
      </c>
      <c r="C116" s="43" t="s">
        <v>215</v>
      </c>
      <c r="D116" s="81">
        <f t="shared" si="11"/>
        <v>244.79210526315791</v>
      </c>
      <c r="E116" s="79">
        <v>15.2</v>
      </c>
      <c r="F116" s="79">
        <v>15.2</v>
      </c>
      <c r="G116" s="75">
        <v>3720.84</v>
      </c>
      <c r="H116" s="75">
        <v>0</v>
      </c>
      <c r="I116" s="75">
        <f t="shared" si="9"/>
        <v>3720.84</v>
      </c>
    </row>
    <row r="117" spans="2:9" ht="27.95" customHeight="1" x14ac:dyDescent="0.25">
      <c r="B117" s="30"/>
      <c r="C117" s="23" t="s">
        <v>216</v>
      </c>
      <c r="D117" s="81"/>
      <c r="E117" s="79"/>
      <c r="F117" s="79"/>
      <c r="G117" s="75"/>
      <c r="H117" s="75"/>
      <c r="I117" s="75"/>
    </row>
    <row r="118" spans="2:9" ht="21.75" customHeight="1" x14ac:dyDescent="0.3">
      <c r="B118" s="3">
        <v>92</v>
      </c>
      <c r="C118" s="82" t="s">
        <v>218</v>
      </c>
      <c r="D118" s="81">
        <v>377.47</v>
      </c>
      <c r="E118" s="79">
        <v>15.2</v>
      </c>
      <c r="F118" s="79">
        <v>15.2</v>
      </c>
      <c r="G118" s="75">
        <f>D118*F118</f>
        <v>5737.5439999999999</v>
      </c>
      <c r="H118" s="75">
        <v>0</v>
      </c>
      <c r="I118" s="75">
        <f t="shared" ref="I118:I140" si="12">G118+H118</f>
        <v>5737.5439999999999</v>
      </c>
    </row>
    <row r="119" spans="2:9" ht="27.95" customHeight="1" x14ac:dyDescent="0.25">
      <c r="B119" s="30">
        <v>93</v>
      </c>
      <c r="C119" s="36" t="s">
        <v>220</v>
      </c>
      <c r="D119" s="81">
        <f>G119/E119</f>
        <v>400.06973684210533</v>
      </c>
      <c r="E119" s="79">
        <v>15.2</v>
      </c>
      <c r="F119" s="79">
        <v>15.2</v>
      </c>
      <c r="G119" s="75">
        <v>6081.06</v>
      </c>
      <c r="H119" s="75">
        <v>864.35</v>
      </c>
      <c r="I119" s="75">
        <f t="shared" si="12"/>
        <v>6945.4100000000008</v>
      </c>
    </row>
    <row r="120" spans="2:9" ht="27.95" customHeight="1" x14ac:dyDescent="0.25">
      <c r="B120" s="30">
        <f t="shared" si="10"/>
        <v>94</v>
      </c>
      <c r="C120" s="36" t="s">
        <v>222</v>
      </c>
      <c r="D120" s="81">
        <f>G120/E120</f>
        <v>274.27171052631581</v>
      </c>
      <c r="E120" s="79">
        <v>15.2</v>
      </c>
      <c r="F120" s="79">
        <v>15.2</v>
      </c>
      <c r="G120" s="75">
        <v>4168.93</v>
      </c>
      <c r="H120" s="75">
        <v>1037.22</v>
      </c>
      <c r="I120" s="75">
        <f t="shared" si="12"/>
        <v>5206.1500000000005</v>
      </c>
    </row>
    <row r="121" spans="2:9" ht="27.95" customHeight="1" x14ac:dyDescent="0.25">
      <c r="B121" s="30">
        <f t="shared" si="10"/>
        <v>95</v>
      </c>
      <c r="C121" s="36" t="s">
        <v>224</v>
      </c>
      <c r="D121" s="81">
        <f t="shared" ref="D121:D140" si="13">G121/E121</f>
        <v>317.57763157894738</v>
      </c>
      <c r="E121" s="79">
        <v>15.2</v>
      </c>
      <c r="F121" s="79">
        <v>15.2</v>
      </c>
      <c r="G121" s="75">
        <v>4827.18</v>
      </c>
      <c r="H121" s="75">
        <v>864.35</v>
      </c>
      <c r="I121" s="75">
        <f t="shared" si="12"/>
        <v>5691.5300000000007</v>
      </c>
    </row>
    <row r="122" spans="2:9" ht="27.95" customHeight="1" x14ac:dyDescent="0.25">
      <c r="B122" s="30">
        <f t="shared" si="10"/>
        <v>96</v>
      </c>
      <c r="C122" s="36" t="s">
        <v>226</v>
      </c>
      <c r="D122" s="81">
        <f t="shared" si="13"/>
        <v>266.84934210526319</v>
      </c>
      <c r="E122" s="79">
        <v>15.2</v>
      </c>
      <c r="F122" s="79">
        <v>14.2</v>
      </c>
      <c r="G122" s="75">
        <v>4056.11</v>
      </c>
      <c r="H122" s="75">
        <v>691.48</v>
      </c>
      <c r="I122" s="75">
        <f t="shared" si="12"/>
        <v>4747.59</v>
      </c>
    </row>
    <row r="123" spans="2:9" ht="27.95" customHeight="1" x14ac:dyDescent="0.25">
      <c r="B123" s="30">
        <f t="shared" si="10"/>
        <v>97</v>
      </c>
      <c r="C123" s="36" t="s">
        <v>228</v>
      </c>
      <c r="D123" s="81">
        <f t="shared" si="13"/>
        <v>266.84934210526319</v>
      </c>
      <c r="E123" s="79">
        <v>15.2</v>
      </c>
      <c r="F123" s="79">
        <v>15.2</v>
      </c>
      <c r="G123" s="75">
        <v>4056.11</v>
      </c>
      <c r="H123" s="75">
        <v>1037.22</v>
      </c>
      <c r="I123" s="75">
        <f t="shared" si="12"/>
        <v>5093.33</v>
      </c>
    </row>
    <row r="124" spans="2:9" ht="27.95" customHeight="1" x14ac:dyDescent="0.25">
      <c r="B124" s="30">
        <f t="shared" si="10"/>
        <v>98</v>
      </c>
      <c r="C124" s="36" t="s">
        <v>230</v>
      </c>
      <c r="D124" s="81">
        <f t="shared" si="13"/>
        <v>266.84934210526319</v>
      </c>
      <c r="E124" s="79">
        <v>15.2</v>
      </c>
      <c r="F124" s="79">
        <v>15.2</v>
      </c>
      <c r="G124" s="75">
        <v>4056.11</v>
      </c>
      <c r="H124" s="75">
        <v>691.48</v>
      </c>
      <c r="I124" s="75">
        <f t="shared" si="12"/>
        <v>4747.59</v>
      </c>
    </row>
    <row r="125" spans="2:9" ht="27.95" customHeight="1" x14ac:dyDescent="0.25">
      <c r="B125" s="30">
        <f t="shared" si="10"/>
        <v>99</v>
      </c>
      <c r="C125" s="36" t="s">
        <v>232</v>
      </c>
      <c r="D125" s="81">
        <f t="shared" si="13"/>
        <v>266.84934210526319</v>
      </c>
      <c r="E125" s="79">
        <v>15.2</v>
      </c>
      <c r="F125" s="79">
        <v>15.2</v>
      </c>
      <c r="G125" s="75">
        <v>4056.11</v>
      </c>
      <c r="H125" s="75">
        <v>864.35</v>
      </c>
      <c r="I125" s="75">
        <f t="shared" si="12"/>
        <v>4920.46</v>
      </c>
    </row>
    <row r="126" spans="2:9" ht="27.95" customHeight="1" x14ac:dyDescent="0.25">
      <c r="B126" s="30">
        <f t="shared" si="10"/>
        <v>100</v>
      </c>
      <c r="C126" s="36" t="s">
        <v>234</v>
      </c>
      <c r="D126" s="81">
        <f t="shared" si="13"/>
        <v>266.84934210526319</v>
      </c>
      <c r="E126" s="30">
        <v>15.2</v>
      </c>
      <c r="F126" s="79">
        <v>15.2</v>
      </c>
      <c r="G126" s="75">
        <v>4056.11</v>
      </c>
      <c r="H126" s="75">
        <v>518.61</v>
      </c>
      <c r="I126" s="75">
        <f t="shared" si="12"/>
        <v>4574.72</v>
      </c>
    </row>
    <row r="127" spans="2:9" ht="27.95" customHeight="1" x14ac:dyDescent="0.25">
      <c r="B127" s="30">
        <f t="shared" si="10"/>
        <v>101</v>
      </c>
      <c r="C127" s="36" t="s">
        <v>236</v>
      </c>
      <c r="D127" s="81">
        <v>266.85000000000002</v>
      </c>
      <c r="E127" s="79">
        <v>15.2</v>
      </c>
      <c r="F127" s="79">
        <v>15.2</v>
      </c>
      <c r="G127" s="75">
        <f>D127*F127</f>
        <v>4056.1200000000003</v>
      </c>
      <c r="H127" s="75">
        <v>518.61</v>
      </c>
      <c r="I127" s="75">
        <f t="shared" si="12"/>
        <v>4574.7300000000005</v>
      </c>
    </row>
    <row r="128" spans="2:9" ht="27.95" customHeight="1" x14ac:dyDescent="0.25">
      <c r="B128" s="30">
        <f t="shared" si="10"/>
        <v>102</v>
      </c>
      <c r="C128" s="36" t="s">
        <v>238</v>
      </c>
      <c r="D128" s="81">
        <f t="shared" si="13"/>
        <v>253.35460526315788</v>
      </c>
      <c r="E128" s="79">
        <v>15.2</v>
      </c>
      <c r="F128" s="79">
        <v>15.2</v>
      </c>
      <c r="G128" s="75">
        <v>3850.99</v>
      </c>
      <c r="H128" s="75">
        <v>1037.22</v>
      </c>
      <c r="I128" s="75">
        <f t="shared" si="12"/>
        <v>4888.21</v>
      </c>
    </row>
    <row r="129" spans="2:9" ht="27.95" customHeight="1" x14ac:dyDescent="0.25">
      <c r="B129" s="30">
        <f t="shared" si="10"/>
        <v>103</v>
      </c>
      <c r="C129" s="36" t="s">
        <v>240</v>
      </c>
      <c r="D129" s="81">
        <f t="shared" si="13"/>
        <v>253.35460526315788</v>
      </c>
      <c r="E129" s="79">
        <v>15.2</v>
      </c>
      <c r="F129" s="79">
        <v>15.2</v>
      </c>
      <c r="G129" s="75">
        <v>3850.99</v>
      </c>
      <c r="H129" s="75">
        <v>864.35</v>
      </c>
      <c r="I129" s="75">
        <f t="shared" si="12"/>
        <v>4715.34</v>
      </c>
    </row>
    <row r="130" spans="2:9" ht="27.95" customHeight="1" x14ac:dyDescent="0.25">
      <c r="B130" s="30">
        <f t="shared" si="10"/>
        <v>104</v>
      </c>
      <c r="C130" s="36" t="s">
        <v>242</v>
      </c>
      <c r="D130" s="81">
        <f t="shared" si="13"/>
        <v>253.35460526315788</v>
      </c>
      <c r="E130" s="79">
        <v>15.2</v>
      </c>
      <c r="F130" s="79">
        <v>15.2</v>
      </c>
      <c r="G130" s="75">
        <v>3850.99</v>
      </c>
      <c r="H130" s="75">
        <v>1037.22</v>
      </c>
      <c r="I130" s="75">
        <f t="shared" si="12"/>
        <v>4888.21</v>
      </c>
    </row>
    <row r="131" spans="2:9" ht="27.95" customHeight="1" x14ac:dyDescent="0.25">
      <c r="B131" s="30">
        <f t="shared" si="10"/>
        <v>105</v>
      </c>
      <c r="C131" s="36" t="s">
        <v>244</v>
      </c>
      <c r="D131" s="81">
        <f t="shared" si="13"/>
        <v>253.35460526315788</v>
      </c>
      <c r="E131" s="79">
        <v>15.2</v>
      </c>
      <c r="F131" s="79">
        <v>15.2</v>
      </c>
      <c r="G131" s="75">
        <v>3850.99</v>
      </c>
      <c r="H131" s="75">
        <v>1037.22</v>
      </c>
      <c r="I131" s="75">
        <f t="shared" si="12"/>
        <v>4888.21</v>
      </c>
    </row>
    <row r="132" spans="2:9" ht="27.95" customHeight="1" x14ac:dyDescent="0.25">
      <c r="B132" s="30">
        <f t="shared" si="10"/>
        <v>106</v>
      </c>
      <c r="C132" s="36" t="s">
        <v>246</v>
      </c>
      <c r="D132" s="81">
        <f t="shared" si="13"/>
        <v>253.35460526315788</v>
      </c>
      <c r="E132" s="79">
        <v>15.2</v>
      </c>
      <c r="F132" s="79">
        <v>15.2</v>
      </c>
      <c r="G132" s="75">
        <v>3850.99</v>
      </c>
      <c r="H132" s="75">
        <v>518.61</v>
      </c>
      <c r="I132" s="75">
        <f t="shared" si="12"/>
        <v>4369.5999999999995</v>
      </c>
    </row>
    <row r="133" spans="2:9" ht="27.95" customHeight="1" x14ac:dyDescent="0.25">
      <c r="B133" s="30">
        <f t="shared" si="10"/>
        <v>107</v>
      </c>
      <c r="C133" s="36" t="s">
        <v>248</v>
      </c>
      <c r="D133" s="81">
        <f t="shared" si="13"/>
        <v>253.35460526315788</v>
      </c>
      <c r="E133" s="30">
        <v>15.2</v>
      </c>
      <c r="F133" s="79">
        <v>15.2</v>
      </c>
      <c r="G133" s="75">
        <v>3850.99</v>
      </c>
      <c r="H133" s="75">
        <v>518.61</v>
      </c>
      <c r="I133" s="75">
        <f t="shared" si="12"/>
        <v>4369.5999999999995</v>
      </c>
    </row>
    <row r="134" spans="2:9" ht="27.95" customHeight="1" x14ac:dyDescent="0.25">
      <c r="B134" s="30">
        <f t="shared" si="10"/>
        <v>108</v>
      </c>
      <c r="C134" s="36" t="s">
        <v>250</v>
      </c>
      <c r="D134" s="81">
        <f t="shared" si="13"/>
        <v>245.93157894736842</v>
      </c>
      <c r="E134" s="79">
        <v>15.2</v>
      </c>
      <c r="F134" s="79">
        <v>15.2</v>
      </c>
      <c r="G134" s="75">
        <v>3738.16</v>
      </c>
      <c r="H134" s="75">
        <v>691.48</v>
      </c>
      <c r="I134" s="75">
        <f t="shared" si="12"/>
        <v>4429.6399999999994</v>
      </c>
    </row>
    <row r="135" spans="2:9" ht="27.95" customHeight="1" x14ac:dyDescent="0.25">
      <c r="B135" s="30">
        <f t="shared" si="10"/>
        <v>109</v>
      </c>
      <c r="C135" s="36" t="s">
        <v>252</v>
      </c>
      <c r="D135" s="81">
        <f t="shared" si="13"/>
        <v>251.86710526315792</v>
      </c>
      <c r="E135" s="79">
        <v>15.2</v>
      </c>
      <c r="F135" s="79">
        <v>15.2</v>
      </c>
      <c r="G135" s="75">
        <v>3828.38</v>
      </c>
      <c r="H135" s="75">
        <v>0</v>
      </c>
      <c r="I135" s="75">
        <f t="shared" si="12"/>
        <v>3828.38</v>
      </c>
    </row>
    <row r="136" spans="2:9" ht="27.95" customHeight="1" x14ac:dyDescent="0.25">
      <c r="B136" s="30">
        <f t="shared" si="10"/>
        <v>110</v>
      </c>
      <c r="C136" s="36" t="s">
        <v>254</v>
      </c>
      <c r="D136" s="81">
        <f t="shared" si="13"/>
        <v>251.86710526315792</v>
      </c>
      <c r="E136" s="79">
        <v>15.2</v>
      </c>
      <c r="F136" s="79">
        <v>15.2</v>
      </c>
      <c r="G136" s="75">
        <v>3828.38</v>
      </c>
      <c r="H136" s="75">
        <v>1210.0899999999999</v>
      </c>
      <c r="I136" s="75">
        <f t="shared" si="12"/>
        <v>5038.47</v>
      </c>
    </row>
    <row r="137" spans="2:9" ht="27.95" customHeight="1" x14ac:dyDescent="0.25">
      <c r="B137" s="30">
        <f t="shared" si="10"/>
        <v>111</v>
      </c>
      <c r="C137" s="43" t="s">
        <v>256</v>
      </c>
      <c r="D137" s="81">
        <f>G137/E137</f>
        <v>261.98421052631579</v>
      </c>
      <c r="E137" s="79">
        <v>15.2</v>
      </c>
      <c r="F137" s="79">
        <v>15.2</v>
      </c>
      <c r="G137" s="75">
        <v>3982.16</v>
      </c>
      <c r="H137" s="75">
        <v>1037.22</v>
      </c>
      <c r="I137" s="75">
        <f t="shared" si="12"/>
        <v>5019.38</v>
      </c>
    </row>
    <row r="138" spans="2:9" ht="27.95" customHeight="1" x14ac:dyDescent="0.25">
      <c r="B138" s="30">
        <f t="shared" si="10"/>
        <v>112</v>
      </c>
      <c r="C138" s="43" t="s">
        <v>257</v>
      </c>
      <c r="D138" s="81">
        <f>G138/E138</f>
        <v>251.86710526315792</v>
      </c>
      <c r="E138" s="79">
        <v>15.2</v>
      </c>
      <c r="F138" s="79">
        <v>15.2</v>
      </c>
      <c r="G138" s="75">
        <v>3828.38</v>
      </c>
      <c r="H138" s="75">
        <v>0</v>
      </c>
      <c r="I138" s="75">
        <f t="shared" si="12"/>
        <v>3828.38</v>
      </c>
    </row>
    <row r="139" spans="2:9" ht="27.95" customHeight="1" x14ac:dyDescent="0.25">
      <c r="B139" s="30">
        <f t="shared" si="10"/>
        <v>113</v>
      </c>
      <c r="C139" s="36" t="s">
        <v>259</v>
      </c>
      <c r="D139" s="81">
        <f t="shared" si="13"/>
        <v>261.98421052631579</v>
      </c>
      <c r="E139" s="79">
        <v>15.2</v>
      </c>
      <c r="F139" s="79">
        <v>15.2</v>
      </c>
      <c r="G139" s="75">
        <v>3982.16</v>
      </c>
      <c r="H139" s="75">
        <v>518.61</v>
      </c>
      <c r="I139" s="75">
        <f t="shared" si="12"/>
        <v>4500.7699999999995</v>
      </c>
    </row>
    <row r="140" spans="2:9" ht="27.95" customHeight="1" x14ac:dyDescent="0.25">
      <c r="B140" s="30">
        <f t="shared" si="10"/>
        <v>114</v>
      </c>
      <c r="C140" s="36" t="s">
        <v>261</v>
      </c>
      <c r="D140" s="81">
        <f t="shared" si="13"/>
        <v>261.98421052631579</v>
      </c>
      <c r="E140" s="79">
        <v>15.2</v>
      </c>
      <c r="F140" s="79">
        <v>15.2</v>
      </c>
      <c r="G140" s="75">
        <v>3982.16</v>
      </c>
      <c r="H140" s="75">
        <v>864.35</v>
      </c>
      <c r="I140" s="75">
        <f t="shared" si="12"/>
        <v>4846.51</v>
      </c>
    </row>
    <row r="141" spans="2:9" ht="27.95" customHeight="1" x14ac:dyDescent="0.25">
      <c r="B141" s="30"/>
      <c r="C141" s="61" t="s">
        <v>262</v>
      </c>
      <c r="D141" s="81"/>
      <c r="E141" s="79"/>
      <c r="F141" s="79"/>
      <c r="G141" s="75"/>
      <c r="H141" s="75"/>
      <c r="I141" s="75"/>
    </row>
    <row r="142" spans="2:9" ht="27.95" customHeight="1" x14ac:dyDescent="0.25">
      <c r="B142" s="30">
        <v>115</v>
      </c>
      <c r="C142" s="36" t="s">
        <v>264</v>
      </c>
      <c r="D142" s="81">
        <v>353.29</v>
      </c>
      <c r="E142" s="79">
        <v>15.2</v>
      </c>
      <c r="F142" s="79">
        <v>15.2</v>
      </c>
      <c r="G142" s="75">
        <f>D142*F142</f>
        <v>5370.0079999999998</v>
      </c>
      <c r="H142" s="75">
        <v>691.84</v>
      </c>
      <c r="I142" s="75">
        <f t="shared" ref="I142:I149" si="14">G142+H142</f>
        <v>6061.848</v>
      </c>
    </row>
    <row r="143" spans="2:9" ht="27.95" customHeight="1" x14ac:dyDescent="0.25">
      <c r="B143" s="30">
        <f t="shared" si="10"/>
        <v>116</v>
      </c>
      <c r="C143" s="36" t="s">
        <v>266</v>
      </c>
      <c r="D143" s="81">
        <f t="shared" ref="D143:D148" si="15">G143/E143</f>
        <v>317.57763157894738</v>
      </c>
      <c r="E143" s="79">
        <v>15.2</v>
      </c>
      <c r="F143" s="79">
        <v>15.2</v>
      </c>
      <c r="G143" s="75">
        <v>4827.18</v>
      </c>
      <c r="H143" s="75">
        <v>864.35</v>
      </c>
      <c r="I143" s="75">
        <f t="shared" si="14"/>
        <v>5691.5300000000007</v>
      </c>
    </row>
    <row r="144" spans="2:9" ht="27.95" customHeight="1" x14ac:dyDescent="0.25">
      <c r="B144" s="30">
        <f t="shared" si="10"/>
        <v>117</v>
      </c>
      <c r="C144" s="36" t="s">
        <v>268</v>
      </c>
      <c r="D144" s="81">
        <f t="shared" si="15"/>
        <v>335.13157894736844</v>
      </c>
      <c r="E144" s="79">
        <v>15.2</v>
      </c>
      <c r="F144" s="79">
        <v>15.2</v>
      </c>
      <c r="G144" s="75">
        <v>5094</v>
      </c>
      <c r="H144" s="75">
        <v>1037.22</v>
      </c>
      <c r="I144" s="75">
        <f t="shared" si="14"/>
        <v>6131.22</v>
      </c>
    </row>
    <row r="145" spans="2:11" ht="27.95" customHeight="1" x14ac:dyDescent="0.25">
      <c r="B145" s="30">
        <f t="shared" si="10"/>
        <v>118</v>
      </c>
      <c r="C145" s="36" t="s">
        <v>270</v>
      </c>
      <c r="D145" s="81">
        <f t="shared" si="15"/>
        <v>335.13157894736844</v>
      </c>
      <c r="E145" s="79">
        <v>15.2</v>
      </c>
      <c r="F145" s="79">
        <v>15.2</v>
      </c>
      <c r="G145" s="75">
        <v>5094</v>
      </c>
      <c r="H145" s="75">
        <v>518.61</v>
      </c>
      <c r="I145" s="75">
        <f t="shared" si="14"/>
        <v>5612.61</v>
      </c>
    </row>
    <row r="146" spans="2:11" ht="27.95" customHeight="1" x14ac:dyDescent="0.25">
      <c r="B146" s="30">
        <f t="shared" si="10"/>
        <v>119</v>
      </c>
      <c r="C146" s="43" t="s">
        <v>272</v>
      </c>
      <c r="D146" s="81">
        <f t="shared" si="15"/>
        <v>335.13157894736844</v>
      </c>
      <c r="E146" s="67">
        <v>15.2</v>
      </c>
      <c r="F146" s="79">
        <v>15.2</v>
      </c>
      <c r="G146" s="75">
        <v>5094</v>
      </c>
      <c r="H146" s="75">
        <v>0</v>
      </c>
      <c r="I146" s="75">
        <f t="shared" si="14"/>
        <v>5094</v>
      </c>
    </row>
    <row r="147" spans="2:11" ht="27.95" customHeight="1" x14ac:dyDescent="0.25">
      <c r="B147" s="30">
        <f>B146+1</f>
        <v>120</v>
      </c>
      <c r="C147" s="43" t="s">
        <v>274</v>
      </c>
      <c r="D147" s="81">
        <v>301.93</v>
      </c>
      <c r="E147" s="67">
        <v>15.2</v>
      </c>
      <c r="F147" s="79">
        <v>15.2</v>
      </c>
      <c r="G147" s="75">
        <f>D147*F147</f>
        <v>4589.3360000000002</v>
      </c>
      <c r="H147" s="75">
        <v>0</v>
      </c>
      <c r="I147" s="75">
        <f t="shared" si="14"/>
        <v>4589.3360000000002</v>
      </c>
    </row>
    <row r="148" spans="2:11" ht="27.95" customHeight="1" x14ac:dyDescent="0.25">
      <c r="B148" s="30">
        <f t="shared" si="10"/>
        <v>121</v>
      </c>
      <c r="C148" s="36" t="s">
        <v>276</v>
      </c>
      <c r="D148" s="81">
        <f t="shared" si="15"/>
        <v>261.98421052631579</v>
      </c>
      <c r="E148" s="79">
        <v>15.2</v>
      </c>
      <c r="F148" s="79">
        <v>15.2</v>
      </c>
      <c r="G148" s="75">
        <v>3982.16</v>
      </c>
      <c r="H148" s="75">
        <v>1037.22</v>
      </c>
      <c r="I148" s="75">
        <f t="shared" si="14"/>
        <v>5019.38</v>
      </c>
    </row>
    <row r="149" spans="2:11" ht="27.95" customHeight="1" x14ac:dyDescent="0.25">
      <c r="B149" s="30">
        <f>B148+1</f>
        <v>122</v>
      </c>
      <c r="C149" s="43" t="s">
        <v>278</v>
      </c>
      <c r="D149" s="81">
        <v>261.98</v>
      </c>
      <c r="E149" s="79">
        <v>15.2</v>
      </c>
      <c r="F149" s="79">
        <v>15.2</v>
      </c>
      <c r="G149" s="66">
        <f>D149*F149</f>
        <v>3982.096</v>
      </c>
      <c r="H149" s="75">
        <v>691.48</v>
      </c>
      <c r="I149" s="75">
        <f t="shared" si="14"/>
        <v>4673.576</v>
      </c>
    </row>
    <row r="150" spans="2:11" ht="27.95" customHeight="1" x14ac:dyDescent="0.25">
      <c r="B150" s="30"/>
      <c r="C150" s="23" t="s">
        <v>279</v>
      </c>
      <c r="D150" s="81"/>
      <c r="E150" s="79"/>
      <c r="F150" s="79"/>
      <c r="G150" s="75"/>
      <c r="H150" s="75"/>
      <c r="I150" s="75"/>
    </row>
    <row r="151" spans="2:11" ht="27.95" customHeight="1" x14ac:dyDescent="0.25">
      <c r="B151" s="30">
        <v>123</v>
      </c>
      <c r="C151" s="36" t="s">
        <v>281</v>
      </c>
      <c r="D151" s="81">
        <v>377.47</v>
      </c>
      <c r="E151" s="79">
        <v>15.2</v>
      </c>
      <c r="F151" s="79">
        <v>15.2</v>
      </c>
      <c r="G151" s="75">
        <f>D151*F151</f>
        <v>5737.5439999999999</v>
      </c>
      <c r="H151" s="75">
        <v>0</v>
      </c>
      <c r="I151" s="75">
        <f>G151+H151</f>
        <v>5737.5439999999999</v>
      </c>
    </row>
    <row r="152" spans="2:11" ht="27.95" customHeight="1" x14ac:dyDescent="0.25">
      <c r="B152" s="30">
        <f>B151+1</f>
        <v>124</v>
      </c>
      <c r="C152" s="36" t="s">
        <v>64</v>
      </c>
      <c r="D152" s="81">
        <v>400</v>
      </c>
      <c r="E152" s="79">
        <v>15.2</v>
      </c>
      <c r="F152" s="79">
        <v>15.2</v>
      </c>
      <c r="G152" s="75">
        <f>D152*F152</f>
        <v>6080</v>
      </c>
      <c r="H152" s="75">
        <v>1037.22</v>
      </c>
      <c r="I152" s="75">
        <f>G152+H152</f>
        <v>7117.22</v>
      </c>
      <c r="J152" s="46"/>
      <c r="K152" s="47"/>
    </row>
    <row r="153" spans="2:11" ht="27.95" customHeight="1" x14ac:dyDescent="0.25">
      <c r="B153" s="30">
        <f>B152+1</f>
        <v>125</v>
      </c>
      <c r="C153" s="48" t="s">
        <v>285</v>
      </c>
      <c r="D153" s="81">
        <v>309.56</v>
      </c>
      <c r="E153" s="30">
        <v>15.2</v>
      </c>
      <c r="F153" s="79">
        <v>15.2</v>
      </c>
      <c r="G153" s="75">
        <f>D153*F153</f>
        <v>4705.3119999999999</v>
      </c>
      <c r="H153" s="75">
        <v>0</v>
      </c>
      <c r="I153" s="75" t="e">
        <f>G153+H153+#REF!</f>
        <v>#REF!</v>
      </c>
    </row>
    <row r="154" spans="2:11" ht="27.95" customHeight="1" x14ac:dyDescent="0.25">
      <c r="B154" s="30">
        <v>126</v>
      </c>
      <c r="C154" s="36" t="s">
        <v>82</v>
      </c>
      <c r="D154" s="81">
        <v>400.07</v>
      </c>
      <c r="E154" s="79">
        <v>15.2</v>
      </c>
      <c r="F154" s="79">
        <v>15.2</v>
      </c>
      <c r="G154" s="83">
        <f>D154*F154</f>
        <v>6081.0639999999994</v>
      </c>
      <c r="H154" s="75">
        <v>864.35</v>
      </c>
      <c r="I154" s="75">
        <f>G154+H154</f>
        <v>6945.4139999999998</v>
      </c>
    </row>
    <row r="155" spans="2:11" ht="27.95" customHeight="1" x14ac:dyDescent="0.25">
      <c r="B155" s="30"/>
      <c r="C155" s="23" t="s">
        <v>286</v>
      </c>
      <c r="D155" s="81"/>
      <c r="E155" s="79"/>
      <c r="F155" s="79"/>
      <c r="G155" s="75"/>
      <c r="H155" s="75"/>
      <c r="I155" s="75"/>
    </row>
    <row r="156" spans="2:11" ht="27.95" customHeight="1" x14ac:dyDescent="0.25">
      <c r="B156" s="30">
        <v>127</v>
      </c>
      <c r="C156" s="36" t="s">
        <v>288</v>
      </c>
      <c r="D156" s="81">
        <v>383.88</v>
      </c>
      <c r="E156" s="79">
        <v>15.2</v>
      </c>
      <c r="F156" s="79">
        <v>15.2</v>
      </c>
      <c r="G156" s="75">
        <f>D156*F156</f>
        <v>5834.9759999999997</v>
      </c>
      <c r="H156" s="75">
        <v>864.35</v>
      </c>
      <c r="I156" s="75">
        <f>G156+H156</f>
        <v>6699.326</v>
      </c>
    </row>
    <row r="157" spans="2:11" ht="27.95" customHeight="1" x14ac:dyDescent="0.25">
      <c r="B157" s="30">
        <f>B156+1</f>
        <v>128</v>
      </c>
      <c r="C157" s="36" t="s">
        <v>290</v>
      </c>
      <c r="D157" s="81">
        <f>G157/E157</f>
        <v>263.15789473684214</v>
      </c>
      <c r="E157" s="79">
        <v>15.2</v>
      </c>
      <c r="F157" s="79">
        <v>15.2</v>
      </c>
      <c r="G157" s="75">
        <v>4000</v>
      </c>
      <c r="H157" s="75">
        <v>0</v>
      </c>
      <c r="I157" s="75">
        <f>G157+H157</f>
        <v>4000</v>
      </c>
    </row>
    <row r="158" spans="2:11" ht="27.95" customHeight="1" x14ac:dyDescent="0.25">
      <c r="B158" s="30">
        <f>B157+1</f>
        <v>129</v>
      </c>
      <c r="C158" s="43" t="s">
        <v>292</v>
      </c>
      <c r="D158" s="81">
        <f>G158/E158</f>
        <v>174.49013157894737</v>
      </c>
      <c r="E158" s="79">
        <v>15.2</v>
      </c>
      <c r="F158" s="79">
        <v>15.2</v>
      </c>
      <c r="G158" s="75">
        <v>2652.25</v>
      </c>
      <c r="H158" s="75">
        <v>0</v>
      </c>
      <c r="I158" s="75">
        <f>G158+H158</f>
        <v>2652.25</v>
      </c>
    </row>
    <row r="159" spans="2:11" ht="27.95" customHeight="1" x14ac:dyDescent="0.25">
      <c r="B159" s="30"/>
      <c r="C159" s="64" t="s">
        <v>293</v>
      </c>
      <c r="D159" s="81"/>
      <c r="E159" s="79"/>
      <c r="F159" s="79"/>
      <c r="G159" s="75"/>
      <c r="H159" s="75"/>
      <c r="I159" s="75"/>
    </row>
    <row r="160" spans="2:11" ht="27.95" customHeight="1" x14ac:dyDescent="0.25">
      <c r="B160" s="30">
        <v>130</v>
      </c>
      <c r="C160" s="43" t="s">
        <v>295</v>
      </c>
      <c r="D160" s="81">
        <v>290.79000000000002</v>
      </c>
      <c r="E160" s="79">
        <v>15.2</v>
      </c>
      <c r="F160" s="79">
        <v>15.2</v>
      </c>
      <c r="G160" s="75">
        <f>D160*F160</f>
        <v>4420.0079999999998</v>
      </c>
      <c r="H160" s="75">
        <v>0</v>
      </c>
      <c r="I160" s="75">
        <f>G160+H160</f>
        <v>4420.0079999999998</v>
      </c>
    </row>
    <row r="161" spans="1:19" ht="27.95" customHeight="1" x14ac:dyDescent="0.25">
      <c r="B161" s="30"/>
      <c r="C161" s="64" t="s">
        <v>296</v>
      </c>
      <c r="D161" s="81"/>
      <c r="E161" s="79"/>
      <c r="F161" s="79"/>
      <c r="G161" s="75"/>
      <c r="H161" s="75"/>
      <c r="I161" s="75"/>
    </row>
    <row r="162" spans="1:19" ht="27.95" customHeight="1" x14ac:dyDescent="0.25">
      <c r="B162" s="30">
        <v>131</v>
      </c>
      <c r="C162" s="43" t="s">
        <v>297</v>
      </c>
      <c r="D162" s="81">
        <v>290.79000000000002</v>
      </c>
      <c r="E162" s="79">
        <v>15.2</v>
      </c>
      <c r="F162" s="79">
        <v>15.2</v>
      </c>
      <c r="G162" s="75">
        <f>D162*F162</f>
        <v>4420.0079999999998</v>
      </c>
      <c r="H162" s="75">
        <v>0</v>
      </c>
      <c r="I162" s="75">
        <f>G162+H162</f>
        <v>4420.0079999999998</v>
      </c>
    </row>
    <row r="163" spans="1:19" ht="27.95" customHeight="1" x14ac:dyDescent="0.25">
      <c r="B163" s="30"/>
      <c r="C163" s="64" t="s">
        <v>298</v>
      </c>
      <c r="D163" s="81"/>
      <c r="E163" s="79"/>
      <c r="F163" s="79"/>
      <c r="G163" s="75"/>
      <c r="H163" s="75"/>
      <c r="I163" s="75"/>
    </row>
    <row r="164" spans="1:19" ht="27.95" customHeight="1" x14ac:dyDescent="0.25">
      <c r="B164" s="30">
        <v>132</v>
      </c>
      <c r="C164" s="43" t="s">
        <v>300</v>
      </c>
      <c r="D164" s="81">
        <v>377.47</v>
      </c>
      <c r="E164" s="79">
        <v>15.2</v>
      </c>
      <c r="F164" s="79">
        <v>15.2</v>
      </c>
      <c r="G164" s="75">
        <f>D164*F164</f>
        <v>5737.5439999999999</v>
      </c>
      <c r="H164" s="75">
        <v>0</v>
      </c>
      <c r="I164" s="75">
        <f>G164+H164</f>
        <v>5737.5439999999999</v>
      </c>
    </row>
    <row r="165" spans="1:19" ht="27.95" customHeight="1" x14ac:dyDescent="0.25">
      <c r="B165" s="30"/>
      <c r="C165" s="64" t="s">
        <v>301</v>
      </c>
      <c r="D165" s="81"/>
      <c r="E165" s="79"/>
      <c r="F165" s="79"/>
      <c r="G165" s="75"/>
      <c r="H165" s="75"/>
      <c r="I165" s="75"/>
    </row>
    <row r="166" spans="1:19" ht="21.75" customHeight="1" x14ac:dyDescent="0.3">
      <c r="B166" s="65">
        <v>133</v>
      </c>
      <c r="C166" s="1" t="s">
        <v>303</v>
      </c>
      <c r="D166" s="81">
        <v>377.47</v>
      </c>
      <c r="E166" s="79">
        <v>15.2</v>
      </c>
      <c r="F166" s="79">
        <v>15.2</v>
      </c>
      <c r="G166" s="75">
        <f>D166*F166</f>
        <v>5737.5439999999999</v>
      </c>
      <c r="H166" s="75">
        <v>0</v>
      </c>
      <c r="I166" s="75">
        <f>G166+H166</f>
        <v>5737.5439999999999</v>
      </c>
    </row>
    <row r="167" spans="1:19" ht="21.75" customHeight="1" x14ac:dyDescent="0.3">
      <c r="B167" s="65"/>
      <c r="C167" s="91" t="s">
        <v>313</v>
      </c>
      <c r="D167" s="81"/>
      <c r="E167" s="79"/>
      <c r="F167" s="79"/>
      <c r="G167" s="75"/>
      <c r="H167" s="75"/>
      <c r="I167" s="75"/>
    </row>
    <row r="168" spans="1:19" ht="21.75" customHeight="1" x14ac:dyDescent="0.3">
      <c r="B168" s="65">
        <v>134</v>
      </c>
      <c r="C168" s="1" t="s">
        <v>315</v>
      </c>
      <c r="D168" s="81">
        <v>410</v>
      </c>
      <c r="E168" s="79">
        <v>15.2</v>
      </c>
      <c r="F168" s="79">
        <v>15.2</v>
      </c>
      <c r="G168" s="75">
        <f>D168*F168</f>
        <v>6232</v>
      </c>
      <c r="H168" s="75"/>
      <c r="I168" s="75">
        <f>G168+H168</f>
        <v>6232</v>
      </c>
    </row>
    <row r="169" spans="1:19" ht="27.95" customHeight="1" x14ac:dyDescent="0.25">
      <c r="B169" s="22"/>
      <c r="C169" s="1"/>
      <c r="D169" s="66"/>
      <c r="E169" s="67"/>
    </row>
    <row r="170" spans="1:19" ht="27.95" customHeight="1" x14ac:dyDescent="0.25">
      <c r="B170" s="30"/>
      <c r="C170" s="1"/>
      <c r="D170" s="81"/>
      <c r="E170" s="67"/>
      <c r="F170" s="67"/>
      <c r="G170" s="66" t="s">
        <v>0</v>
      </c>
      <c r="H170" s="66"/>
      <c r="I170" s="75"/>
      <c r="J170" s="83"/>
      <c r="K170" s="75"/>
      <c r="L170" s="75"/>
      <c r="M170" s="75"/>
      <c r="N170" s="75"/>
      <c r="O170" s="75"/>
      <c r="P170" s="75"/>
      <c r="Q170" s="46"/>
      <c r="R170" s="46"/>
      <c r="S170" s="86"/>
    </row>
    <row r="171" spans="1:19" ht="17.25" customHeight="1" x14ac:dyDescent="0.25">
      <c r="B171" s="30"/>
      <c r="C171" s="43"/>
      <c r="D171" s="81"/>
      <c r="E171" s="67"/>
      <c r="F171" s="67"/>
      <c r="G171" s="66"/>
      <c r="H171" s="66"/>
      <c r="I171" s="75"/>
      <c r="J171" s="83"/>
      <c r="K171" s="75"/>
      <c r="L171" s="75"/>
      <c r="M171" s="75"/>
      <c r="N171" s="75"/>
      <c r="O171" s="75"/>
      <c r="P171" s="75"/>
      <c r="Q171" s="46"/>
      <c r="R171" s="46"/>
      <c r="S171" s="86" t="s">
        <v>0</v>
      </c>
    </row>
    <row r="172" spans="1:19" ht="18" customHeight="1" x14ac:dyDescent="0.25">
      <c r="A172" s="89"/>
      <c r="B172" s="89"/>
      <c r="C172" s="89"/>
      <c r="D172" s="90"/>
    </row>
    <row r="173" spans="1:19" ht="17.25" x14ac:dyDescent="0.25">
      <c r="A173" s="48"/>
      <c r="B173" s="48"/>
      <c r="C173" s="48"/>
      <c r="D173" s="48"/>
    </row>
    <row r="174" spans="1:19" ht="17.25" x14ac:dyDescent="0.25">
      <c r="A174" s="48"/>
      <c r="B174" s="48"/>
      <c r="C174" s="48"/>
      <c r="D174" s="48"/>
    </row>
    <row r="175" spans="1:19" ht="17.25" x14ac:dyDescent="0.25">
      <c r="A175" s="48"/>
      <c r="B175" s="48"/>
      <c r="C175" s="48"/>
      <c r="D175" s="75"/>
    </row>
    <row r="176" spans="1:19" ht="17.25" x14ac:dyDescent="0.3">
      <c r="A176" s="39"/>
      <c r="B176" s="39"/>
      <c r="C176" s="39"/>
      <c r="D176" s="39"/>
    </row>
    <row r="177" spans="3:4" x14ac:dyDescent="0.25">
      <c r="C177" s="1"/>
    </row>
    <row r="178" spans="3:4" x14ac:dyDescent="0.25">
      <c r="C178" s="1"/>
    </row>
    <row r="179" spans="3:4" x14ac:dyDescent="0.25">
      <c r="C179" s="1"/>
    </row>
    <row r="180" spans="3:4" x14ac:dyDescent="0.25">
      <c r="C180" s="1"/>
    </row>
    <row r="181" spans="3:4" x14ac:dyDescent="0.25">
      <c r="C181" s="1"/>
    </row>
    <row r="182" spans="3:4" x14ac:dyDescent="0.25">
      <c r="C182" s="1"/>
    </row>
    <row r="183" spans="3:4" x14ac:dyDescent="0.25">
      <c r="C183" s="1"/>
    </row>
    <row r="184" spans="3:4" x14ac:dyDescent="0.25">
      <c r="C184" s="1"/>
    </row>
    <row r="185" spans="3:4" x14ac:dyDescent="0.25">
      <c r="C185" s="1"/>
    </row>
    <row r="186" spans="3:4" x14ac:dyDescent="0.25">
      <c r="C186" s="1"/>
    </row>
    <row r="187" spans="3:4" x14ac:dyDescent="0.25">
      <c r="C187" s="1"/>
    </row>
    <row r="188" spans="3:4" x14ac:dyDescent="0.25">
      <c r="C188" s="1"/>
    </row>
    <row r="189" spans="3:4" x14ac:dyDescent="0.25">
      <c r="C189" s="1"/>
    </row>
    <row r="190" spans="3:4" x14ac:dyDescent="0.25">
      <c r="C190" s="1"/>
    </row>
    <row r="191" spans="3:4" x14ac:dyDescent="0.25">
      <c r="C191" s="1"/>
      <c r="D191" s="1" t="s">
        <v>5</v>
      </c>
    </row>
    <row r="192" spans="3:4" x14ac:dyDescent="0.25">
      <c r="C192" s="1"/>
    </row>
    <row r="193" spans="3:18" x14ac:dyDescent="0.25">
      <c r="C193" s="1"/>
    </row>
    <row r="194" spans="3:18" x14ac:dyDescent="0.25">
      <c r="C194" s="1"/>
    </row>
    <row r="195" spans="3:18" x14ac:dyDescent="0.25">
      <c r="C195" s="1"/>
    </row>
    <row r="196" spans="3:18" x14ac:dyDescent="0.25">
      <c r="C196" s="1"/>
    </row>
    <row r="197" spans="3:18" x14ac:dyDescent="0.25">
      <c r="C197" s="1"/>
    </row>
    <row r="198" spans="3:18" x14ac:dyDescent="0.25">
      <c r="G198" s="1" t="s">
        <v>0</v>
      </c>
    </row>
    <row r="199" spans="3:18" x14ac:dyDescent="0.25">
      <c r="R199" s="1" t="s">
        <v>0</v>
      </c>
    </row>
    <row r="203" spans="3:18" x14ac:dyDescent="0.25">
      <c r="Q203" s="1" t="s">
        <v>0</v>
      </c>
    </row>
    <row r="214" spans="3:3" x14ac:dyDescent="0.25">
      <c r="C214" s="2" t="s">
        <v>0</v>
      </c>
    </row>
  </sheetData>
  <sheetProtection algorithmName="SHA-512" hashValue="u7C0zxiGEAkZe8UlWoLsaf+rbrlCGToQV7qsWWPhaHTN6bFI0MPcx70xwKtW8ZcRBHUwEoX2lWuYbn87VQd5hw==" saltValue="afXzakKfFeQlYcBwyyUWqQ==" spinCount="100000" sheet="1" objects="1" scenarios="1"/>
  <mergeCells count="10">
    <mergeCell ref="B7:B9"/>
    <mergeCell ref="C7:C9"/>
    <mergeCell ref="D7:D9"/>
    <mergeCell ref="D2:Q2"/>
    <mergeCell ref="D6:G6"/>
    <mergeCell ref="E7:E9"/>
    <mergeCell ref="F7:F9"/>
    <mergeCell ref="G7:G9"/>
    <mergeCell ref="H7:H8"/>
    <mergeCell ref="I7:I9"/>
  </mergeCells>
  <pageMargins left="0.70866141732283472" right="0.70866141732283472" top="0" bottom="0" header="0.31496062992125984" footer="0.31496062992125984"/>
  <pageSetup paperSize="129"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5231F-5EF1-460E-A5C8-15CBC07AF70E}">
  <dimension ref="A1:Y214"/>
  <sheetViews>
    <sheetView topLeftCell="A163" zoomScaleNormal="100" workbookViewId="0">
      <selection activeCell="J175" sqref="J175"/>
    </sheetView>
  </sheetViews>
  <sheetFormatPr baseColWidth="10" defaultColWidth="12.7109375" defaultRowHeight="15.75" x14ac:dyDescent="0.25"/>
  <cols>
    <col min="1" max="1" width="5.140625" style="1" customWidth="1"/>
    <col min="2" max="2" width="41.28515625" style="2" customWidth="1"/>
    <col min="3" max="3" width="12.140625" style="1" customWidth="1"/>
    <col min="4" max="4" width="11.42578125" style="1" hidden="1" customWidth="1"/>
    <col min="5" max="5" width="10.7109375" style="1" hidden="1" customWidth="1"/>
    <col min="6" max="6" width="9.28515625" style="1" hidden="1" customWidth="1"/>
    <col min="7" max="7" width="9.5703125" style="1" hidden="1" customWidth="1"/>
    <col min="8" max="8" width="14.85546875" style="1" customWidth="1"/>
    <col min="9" max="9" width="13.5703125" style="1" customWidth="1"/>
    <col min="10" max="10" width="13" style="1" customWidth="1"/>
    <col min="11" max="11" width="14.85546875" style="1" customWidth="1"/>
    <col min="12" max="12" width="14.7109375" style="1" customWidth="1"/>
    <col min="13" max="13" width="12.140625" style="1" customWidth="1"/>
    <col min="14" max="14" width="14" style="1" customWidth="1"/>
    <col min="15" max="15" width="12.28515625" style="1" customWidth="1"/>
    <col min="16" max="16" width="13" style="1" customWidth="1"/>
    <col min="17" max="17" width="13" style="1" hidden="1" customWidth="1"/>
    <col min="18" max="18" width="13.42578125" style="1" customWidth="1"/>
    <col min="19" max="19" width="12.7109375" style="1" customWidth="1"/>
    <col min="20" max="20" width="12.5703125" style="1" customWidth="1"/>
    <col min="21" max="21" width="13.42578125" style="1" customWidth="1"/>
    <col min="22" max="22" width="14.42578125" style="1" customWidth="1"/>
    <col min="23" max="23" width="17.28515625" style="1" customWidth="1"/>
    <col min="24" max="24" width="27" style="1" hidden="1" customWidth="1"/>
    <col min="25" max="16384" width="12.7109375" style="1"/>
  </cols>
  <sheetData>
    <row r="1" spans="1:25" x14ac:dyDescent="0.25">
      <c r="B1" s="2" t="s">
        <v>0</v>
      </c>
      <c r="N1" s="1" t="s">
        <v>0</v>
      </c>
      <c r="U1" s="1" t="s">
        <v>0</v>
      </c>
    </row>
    <row r="2" spans="1:25" x14ac:dyDescent="0.25">
      <c r="A2" s="3" t="s">
        <v>0</v>
      </c>
      <c r="C2" s="124" t="s">
        <v>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" t="s">
        <v>0</v>
      </c>
    </row>
    <row r="3" spans="1:25" x14ac:dyDescent="0.25">
      <c r="A3" s="4" t="s">
        <v>0</v>
      </c>
      <c r="B3" s="5" t="s">
        <v>0</v>
      </c>
      <c r="C3" s="128" t="s">
        <v>2</v>
      </c>
      <c r="D3" s="128"/>
      <c r="E3" s="128"/>
      <c r="F3" s="128"/>
      <c r="G3" s="128"/>
      <c r="H3" s="128"/>
      <c r="I3" s="6"/>
      <c r="J3" s="6"/>
      <c r="K3" s="6"/>
      <c r="L3" s="7"/>
      <c r="M3" s="8"/>
      <c r="N3" s="9"/>
      <c r="O3" s="9"/>
      <c r="P3" s="9"/>
      <c r="Q3" s="9"/>
      <c r="R3" s="9"/>
      <c r="S3" s="9"/>
      <c r="T3" s="9"/>
      <c r="U3" s="10"/>
      <c r="V3" s="11" t="s">
        <v>0</v>
      </c>
      <c r="W3" s="11"/>
    </row>
    <row r="4" spans="1:25" x14ac:dyDescent="0.25">
      <c r="A4" s="4" t="s">
        <v>0</v>
      </c>
      <c r="B4" s="5"/>
      <c r="C4" s="12" t="s">
        <v>3</v>
      </c>
      <c r="D4" s="13" t="s">
        <v>4</v>
      </c>
      <c r="E4" s="13"/>
      <c r="G4" s="129"/>
      <c r="H4" s="129"/>
      <c r="I4" s="14"/>
      <c r="J4" s="14"/>
      <c r="K4" s="14"/>
      <c r="L4" s="7"/>
      <c r="W4" s="15"/>
      <c r="X4" s="15"/>
      <c r="Y4" s="15"/>
    </row>
    <row r="5" spans="1:25" x14ac:dyDescent="0.25">
      <c r="A5" s="4"/>
      <c r="B5" s="5"/>
      <c r="C5" s="16" t="s">
        <v>6</v>
      </c>
      <c r="D5" s="16"/>
      <c r="E5" s="16"/>
      <c r="F5" s="16"/>
      <c r="G5" s="16"/>
      <c r="H5" s="16"/>
      <c r="I5" s="16"/>
      <c r="J5" s="16"/>
      <c r="K5" s="16"/>
      <c r="L5" s="7"/>
      <c r="M5" s="130" t="s">
        <v>325</v>
      </c>
      <c r="N5" s="130"/>
      <c r="O5" s="130"/>
      <c r="P5" s="130"/>
      <c r="Q5" s="130"/>
      <c r="R5" s="130"/>
      <c r="S5" s="130"/>
      <c r="T5" s="130"/>
      <c r="U5" s="130"/>
      <c r="V5" s="130"/>
    </row>
    <row r="6" spans="1:25" x14ac:dyDescent="0.25">
      <c r="A6" s="17"/>
      <c r="B6" s="18"/>
      <c r="C6" s="107" t="s">
        <v>7</v>
      </c>
      <c r="D6" s="108"/>
      <c r="E6" s="108"/>
      <c r="F6" s="108"/>
      <c r="G6" s="108"/>
      <c r="H6" s="109"/>
      <c r="I6" s="19"/>
      <c r="J6" s="19"/>
      <c r="K6" s="19"/>
      <c r="L6" s="20"/>
    </row>
    <row r="7" spans="1:25" ht="15.75" customHeight="1" x14ac:dyDescent="0.25">
      <c r="A7" s="125" t="s">
        <v>8</v>
      </c>
      <c r="B7" s="111" t="s">
        <v>10</v>
      </c>
      <c r="C7" s="114" t="s">
        <v>11</v>
      </c>
      <c r="D7" s="118" t="s">
        <v>12</v>
      </c>
      <c r="E7" s="118" t="s">
        <v>13</v>
      </c>
      <c r="F7" s="121" t="s">
        <v>14</v>
      </c>
      <c r="G7" s="121" t="s">
        <v>15</v>
      </c>
      <c r="H7" s="118" t="s">
        <v>16</v>
      </c>
      <c r="I7" s="131" t="s">
        <v>17</v>
      </c>
      <c r="J7" s="132"/>
      <c r="K7" s="133"/>
      <c r="L7" s="118" t="s">
        <v>18</v>
      </c>
    </row>
    <row r="8" spans="1:25" x14ac:dyDescent="0.25">
      <c r="A8" s="110"/>
      <c r="B8" s="112"/>
      <c r="C8" s="115"/>
      <c r="D8" s="119"/>
      <c r="E8" s="119"/>
      <c r="F8" s="122"/>
      <c r="G8" s="122"/>
      <c r="H8" s="119"/>
      <c r="I8" s="134"/>
      <c r="J8" s="135"/>
      <c r="K8" s="136"/>
      <c r="L8" s="119"/>
    </row>
    <row r="9" spans="1:25" x14ac:dyDescent="0.25">
      <c r="A9" s="110"/>
      <c r="B9" s="113"/>
      <c r="C9" s="116"/>
      <c r="D9" s="120"/>
      <c r="E9" s="120"/>
      <c r="F9" s="123"/>
      <c r="G9" s="123"/>
      <c r="H9" s="120"/>
      <c r="I9" s="94" t="s">
        <v>19</v>
      </c>
      <c r="J9" s="94" t="s">
        <v>317</v>
      </c>
      <c r="K9" s="94" t="s">
        <v>324</v>
      </c>
      <c r="L9" s="120"/>
    </row>
    <row r="10" spans="1:25" ht="27.95" customHeight="1" x14ac:dyDescent="0.25">
      <c r="A10" s="22"/>
      <c r="B10" s="23" t="s">
        <v>20</v>
      </c>
      <c r="C10" s="78"/>
      <c r="D10" s="75"/>
      <c r="E10" s="75"/>
      <c r="F10" s="79"/>
      <c r="G10" s="79"/>
      <c r="H10" s="75"/>
      <c r="I10" s="75"/>
      <c r="J10" s="75"/>
      <c r="K10" s="75"/>
      <c r="L10" s="80"/>
    </row>
    <row r="11" spans="1:25" ht="27.95" customHeight="1" x14ac:dyDescent="0.25">
      <c r="A11" s="30">
        <v>1</v>
      </c>
      <c r="B11" s="36" t="s">
        <v>22</v>
      </c>
      <c r="C11" s="81">
        <v>819.74</v>
      </c>
      <c r="D11" s="57">
        <f>C11*1.0452</f>
        <v>856.79224799999997</v>
      </c>
      <c r="E11" s="57">
        <f>D11</f>
        <v>856.79224799999997</v>
      </c>
      <c r="F11" s="79">
        <v>15.2</v>
      </c>
      <c r="G11" s="79">
        <v>15.2</v>
      </c>
      <c r="H11" s="75">
        <f>C11*G11</f>
        <v>12460.047999999999</v>
      </c>
      <c r="I11" s="75">
        <v>100</v>
      </c>
      <c r="J11" s="75"/>
      <c r="K11" s="75">
        <v>325</v>
      </c>
      <c r="L11" s="75">
        <f>H11+I11+K11</f>
        <v>12885.047999999999</v>
      </c>
    </row>
    <row r="12" spans="1:25" ht="27.95" customHeight="1" x14ac:dyDescent="0.25">
      <c r="A12" s="30"/>
      <c r="B12" s="23" t="s">
        <v>23</v>
      </c>
      <c r="C12" s="81"/>
      <c r="D12" s="57"/>
      <c r="E12" s="57"/>
      <c r="F12" s="79"/>
      <c r="G12" s="79"/>
      <c r="H12" s="75"/>
      <c r="I12" s="75"/>
      <c r="J12" s="75"/>
      <c r="K12" s="75"/>
      <c r="L12" s="75"/>
    </row>
    <row r="13" spans="1:25" ht="27.95" customHeight="1" x14ac:dyDescent="0.25">
      <c r="A13" s="30">
        <v>2</v>
      </c>
      <c r="B13" s="36" t="s">
        <v>24</v>
      </c>
      <c r="C13" s="81">
        <v>703.62</v>
      </c>
      <c r="D13" s="57">
        <f>C13*1.0452</f>
        <v>735.4236239999999</v>
      </c>
      <c r="E13" s="57">
        <f>D13</f>
        <v>735.4236239999999</v>
      </c>
      <c r="F13" s="79">
        <v>15.2</v>
      </c>
      <c r="G13" s="79">
        <v>15.2</v>
      </c>
      <c r="H13" s="75">
        <f>C13*G13</f>
        <v>10695.023999999999</v>
      </c>
      <c r="I13" s="75">
        <v>100</v>
      </c>
      <c r="J13" s="75"/>
      <c r="K13" s="75">
        <v>325</v>
      </c>
      <c r="L13" s="75">
        <f t="shared" ref="L13:L75" si="0">H13+I13+K13</f>
        <v>11120.023999999999</v>
      </c>
    </row>
    <row r="14" spans="1:25" ht="27.95" customHeight="1" x14ac:dyDescent="0.25">
      <c r="A14" s="30">
        <f>A13+1</f>
        <v>3</v>
      </c>
      <c r="B14" s="36" t="s">
        <v>26</v>
      </c>
      <c r="C14" s="81">
        <v>474.34</v>
      </c>
      <c r="D14" s="57">
        <f>(1.1507*C14)</f>
        <v>545.823038</v>
      </c>
      <c r="E14" s="57">
        <v>552.91999999999996</v>
      </c>
      <c r="F14" s="79">
        <v>15.2</v>
      </c>
      <c r="G14" s="79">
        <v>15.2</v>
      </c>
      <c r="H14" s="75">
        <f>(C14*G14)</f>
        <v>7209.9679999999989</v>
      </c>
      <c r="I14" s="75">
        <v>100</v>
      </c>
      <c r="J14" s="75"/>
      <c r="K14" s="75">
        <v>325</v>
      </c>
      <c r="L14" s="75">
        <f t="shared" si="0"/>
        <v>7634.9679999999989</v>
      </c>
    </row>
    <row r="15" spans="1:25" ht="27.95" customHeight="1" x14ac:dyDescent="0.25">
      <c r="A15" s="30">
        <f>A14+1</f>
        <v>4</v>
      </c>
      <c r="B15" s="36" t="s">
        <v>28</v>
      </c>
      <c r="C15" s="81">
        <f>H15/F15</f>
        <v>402.2763157894737</v>
      </c>
      <c r="D15" s="57">
        <f>(1.1507*C15)</f>
        <v>462.89935657894739</v>
      </c>
      <c r="E15" s="57">
        <f>D15</f>
        <v>462.89935657894739</v>
      </c>
      <c r="F15" s="79">
        <v>15.2</v>
      </c>
      <c r="G15" s="79">
        <v>15.2</v>
      </c>
      <c r="H15" s="75">
        <v>6114.6</v>
      </c>
      <c r="I15" s="75">
        <v>100</v>
      </c>
      <c r="J15" s="75"/>
      <c r="K15" s="75">
        <v>325</v>
      </c>
      <c r="L15" s="75">
        <f t="shared" si="0"/>
        <v>6539.6</v>
      </c>
    </row>
    <row r="16" spans="1:25" ht="27.95" customHeight="1" x14ac:dyDescent="0.25">
      <c r="A16" s="30">
        <f>A15+1</f>
        <v>5</v>
      </c>
      <c r="B16" s="36" t="s">
        <v>30</v>
      </c>
      <c r="C16" s="81">
        <f>H16/F16</f>
        <v>336.46776315789475</v>
      </c>
      <c r="D16" s="57">
        <f>(1.1507*C16)</f>
        <v>387.17345506578948</v>
      </c>
      <c r="E16" s="57">
        <v>403.37</v>
      </c>
      <c r="F16" s="79">
        <v>15.2</v>
      </c>
      <c r="G16" s="79">
        <v>15.2</v>
      </c>
      <c r="H16" s="75">
        <v>5114.3100000000004</v>
      </c>
      <c r="I16" s="25">
        <v>100</v>
      </c>
      <c r="J16" s="25"/>
      <c r="K16" s="75">
        <v>325</v>
      </c>
      <c r="L16" s="75">
        <f t="shared" si="0"/>
        <v>5539.31</v>
      </c>
    </row>
    <row r="17" spans="1:12" ht="27.95" customHeight="1" x14ac:dyDescent="0.25">
      <c r="A17" s="30">
        <f>A16+1</f>
        <v>6</v>
      </c>
      <c r="B17" s="36" t="s">
        <v>32</v>
      </c>
      <c r="C17" s="81">
        <f>H17/F17</f>
        <v>319.39276315789476</v>
      </c>
      <c r="D17" s="57">
        <f>(1.1507*C17)</f>
        <v>367.52525256578951</v>
      </c>
      <c r="E17" s="57">
        <v>383.73</v>
      </c>
      <c r="F17" s="79">
        <v>15.2</v>
      </c>
      <c r="G17" s="79">
        <v>15.2</v>
      </c>
      <c r="H17" s="75">
        <v>4854.7700000000004</v>
      </c>
      <c r="I17" s="75">
        <v>100</v>
      </c>
      <c r="J17" s="75"/>
      <c r="K17" s="75">
        <v>325</v>
      </c>
      <c r="L17" s="75">
        <f t="shared" si="0"/>
        <v>5279.77</v>
      </c>
    </row>
    <row r="18" spans="1:12" ht="27.95" customHeight="1" x14ac:dyDescent="0.25">
      <c r="A18" s="30"/>
      <c r="B18" s="23" t="s">
        <v>33</v>
      </c>
      <c r="C18" s="81"/>
      <c r="D18" s="57"/>
      <c r="E18" s="57"/>
      <c r="F18" s="79"/>
      <c r="G18" s="79"/>
      <c r="H18" s="75"/>
      <c r="I18" s="75"/>
      <c r="J18" s="75"/>
      <c r="K18" s="75"/>
      <c r="L18" s="75"/>
    </row>
    <row r="19" spans="1:12" ht="21" customHeight="1" x14ac:dyDescent="0.3">
      <c r="A19" s="38">
        <v>7</v>
      </c>
      <c r="B19" s="82" t="s">
        <v>35</v>
      </c>
      <c r="C19" s="81">
        <v>493.42</v>
      </c>
      <c r="D19" s="57">
        <f>C19*1.0452</f>
        <v>515.72258399999998</v>
      </c>
      <c r="E19" s="57">
        <f t="shared" ref="E19:E24" si="1">D19</f>
        <v>515.72258399999998</v>
      </c>
      <c r="F19" s="79">
        <v>15.2</v>
      </c>
      <c r="G19" s="79">
        <v>15.2</v>
      </c>
      <c r="H19" s="75">
        <f>C19*G19</f>
        <v>7499.9839999999995</v>
      </c>
      <c r="I19" s="75">
        <v>100</v>
      </c>
      <c r="J19" s="75"/>
      <c r="K19" s="75">
        <v>325</v>
      </c>
      <c r="L19" s="75">
        <f t="shared" si="0"/>
        <v>7924.9839999999995</v>
      </c>
    </row>
    <row r="20" spans="1:12" ht="27.95" customHeight="1" x14ac:dyDescent="0.25">
      <c r="A20" s="30">
        <f>A19+1</f>
        <v>8</v>
      </c>
      <c r="B20" s="41" t="s">
        <v>37</v>
      </c>
      <c r="C20" s="81">
        <v>345.39</v>
      </c>
      <c r="D20" s="57">
        <f>C20*1.0466</f>
        <v>361.48517399999997</v>
      </c>
      <c r="E20" s="57">
        <f t="shared" si="1"/>
        <v>361.48517399999997</v>
      </c>
      <c r="F20" s="79">
        <v>15.2</v>
      </c>
      <c r="G20" s="79">
        <v>15.2</v>
      </c>
      <c r="H20" s="75">
        <f>C20*G20</f>
        <v>5249.9279999999999</v>
      </c>
      <c r="I20" s="75">
        <v>100</v>
      </c>
      <c r="J20" s="75"/>
      <c r="K20" s="75">
        <v>325</v>
      </c>
      <c r="L20" s="75">
        <f t="shared" si="0"/>
        <v>5674.9279999999999</v>
      </c>
    </row>
    <row r="21" spans="1:12" ht="27.95" customHeight="1" x14ac:dyDescent="0.25">
      <c r="A21" s="30">
        <f>A20+1</f>
        <v>9</v>
      </c>
      <c r="B21" s="36" t="s">
        <v>39</v>
      </c>
      <c r="C21" s="81">
        <f>H21/F21</f>
        <v>317.57763157894738</v>
      </c>
      <c r="D21" s="57">
        <f>(1.1507*C21)</f>
        <v>365.43658065789475</v>
      </c>
      <c r="E21" s="57">
        <f t="shared" si="1"/>
        <v>365.43658065789475</v>
      </c>
      <c r="F21" s="79">
        <v>15.2</v>
      </c>
      <c r="G21" s="79">
        <v>15.2</v>
      </c>
      <c r="H21" s="75">
        <v>4827.18</v>
      </c>
      <c r="I21" s="25">
        <v>100</v>
      </c>
      <c r="J21" s="25"/>
      <c r="K21" s="75">
        <v>325</v>
      </c>
      <c r="L21" s="75">
        <f t="shared" si="0"/>
        <v>5252.18</v>
      </c>
    </row>
    <row r="22" spans="1:12" ht="27.95" customHeight="1" x14ac:dyDescent="0.25">
      <c r="A22" s="30">
        <f>A21+1</f>
        <v>10</v>
      </c>
      <c r="B22" s="36" t="s">
        <v>41</v>
      </c>
      <c r="C22" s="81">
        <f>H22/F22</f>
        <v>365.60394736842107</v>
      </c>
      <c r="D22" s="57">
        <f>(1.1507*C22)</f>
        <v>420.70046223684216</v>
      </c>
      <c r="E22" s="57">
        <f t="shared" si="1"/>
        <v>420.70046223684216</v>
      </c>
      <c r="F22" s="79">
        <v>15.2</v>
      </c>
      <c r="G22" s="79">
        <v>15.2</v>
      </c>
      <c r="H22" s="75">
        <v>5557.18</v>
      </c>
      <c r="I22" s="25">
        <v>100</v>
      </c>
      <c r="J22" s="25"/>
      <c r="K22" s="75">
        <v>325</v>
      </c>
      <c r="L22" s="75">
        <f t="shared" si="0"/>
        <v>5982.18</v>
      </c>
    </row>
    <row r="23" spans="1:12" ht="24.75" customHeight="1" x14ac:dyDescent="0.3">
      <c r="A23" s="30">
        <f>A22+1</f>
        <v>11</v>
      </c>
      <c r="B23" s="82" t="s">
        <v>307</v>
      </c>
      <c r="C23" s="81">
        <v>262.08</v>
      </c>
      <c r="D23" s="57">
        <f>C23*1.0452</f>
        <v>273.92601599999995</v>
      </c>
      <c r="E23" s="57">
        <f t="shared" si="1"/>
        <v>273.92601599999995</v>
      </c>
      <c r="F23" s="79">
        <v>15.2</v>
      </c>
      <c r="G23" s="79">
        <v>15.2</v>
      </c>
      <c r="H23" s="75">
        <f>C23*G23</f>
        <v>3983.6159999999995</v>
      </c>
      <c r="I23" s="75">
        <v>100</v>
      </c>
      <c r="J23" s="75"/>
      <c r="K23" s="75">
        <v>325</v>
      </c>
      <c r="L23" s="75">
        <f t="shared" si="0"/>
        <v>4408.616</v>
      </c>
    </row>
    <row r="24" spans="1:12" ht="27.95" customHeight="1" x14ac:dyDescent="0.25">
      <c r="A24" s="30">
        <f>A23+1</f>
        <v>12</v>
      </c>
      <c r="B24" s="43" t="s">
        <v>45</v>
      </c>
      <c r="C24" s="81">
        <f>H24/F24</f>
        <v>305.8828947368421</v>
      </c>
      <c r="D24" s="57">
        <f>(1.1507*C24)</f>
        <v>351.97944697368422</v>
      </c>
      <c r="E24" s="57">
        <f t="shared" si="1"/>
        <v>351.97944697368422</v>
      </c>
      <c r="F24" s="79">
        <v>15.2</v>
      </c>
      <c r="G24" s="79">
        <v>15.2</v>
      </c>
      <c r="H24" s="75">
        <v>4649.42</v>
      </c>
      <c r="I24" s="75">
        <v>100</v>
      </c>
      <c r="J24" s="75"/>
      <c r="K24" s="75">
        <v>325</v>
      </c>
      <c r="L24" s="75">
        <f t="shared" si="0"/>
        <v>5074.42</v>
      </c>
    </row>
    <row r="25" spans="1:12" ht="27.95" customHeight="1" x14ac:dyDescent="0.25">
      <c r="A25" s="30"/>
      <c r="B25" s="23" t="s">
        <v>46</v>
      </c>
      <c r="C25" s="81"/>
      <c r="D25" s="57"/>
      <c r="E25" s="57"/>
      <c r="F25" s="79"/>
      <c r="G25" s="79"/>
      <c r="H25" s="75"/>
      <c r="I25" s="75"/>
      <c r="J25" s="75"/>
      <c r="K25" s="75"/>
      <c r="L25" s="75"/>
    </row>
    <row r="26" spans="1:12" ht="27.95" customHeight="1" x14ac:dyDescent="0.25">
      <c r="A26" s="30">
        <v>13</v>
      </c>
      <c r="B26" s="36" t="s">
        <v>48</v>
      </c>
      <c r="C26" s="81">
        <f>H26/F26</f>
        <v>402.2763157894737</v>
      </c>
      <c r="D26" s="57">
        <f>(1.1507*C26)</f>
        <v>462.89935657894739</v>
      </c>
      <c r="E26" s="57">
        <v>479.1</v>
      </c>
      <c r="F26" s="79">
        <v>15.2</v>
      </c>
      <c r="G26" s="79">
        <v>15.2</v>
      </c>
      <c r="H26" s="75">
        <v>6114.6</v>
      </c>
      <c r="I26" s="75">
        <v>100</v>
      </c>
      <c r="J26" s="75"/>
      <c r="K26" s="75">
        <v>325</v>
      </c>
      <c r="L26" s="75">
        <f t="shared" si="0"/>
        <v>6539.6</v>
      </c>
    </row>
    <row r="27" spans="1:12" ht="27.95" customHeight="1" x14ac:dyDescent="0.25">
      <c r="A27" s="30"/>
      <c r="B27" s="23" t="s">
        <v>49</v>
      </c>
      <c r="C27" s="81"/>
      <c r="D27" s="57"/>
      <c r="E27" s="57"/>
      <c r="F27" s="79"/>
      <c r="G27" s="79"/>
      <c r="H27" s="75"/>
      <c r="I27" s="75"/>
      <c r="J27" s="75"/>
      <c r="K27" s="75"/>
      <c r="L27" s="75"/>
    </row>
    <row r="28" spans="1:12" ht="27.95" customHeight="1" x14ac:dyDescent="0.25">
      <c r="A28" s="30">
        <v>14</v>
      </c>
      <c r="B28" s="31" t="s">
        <v>51</v>
      </c>
      <c r="C28" s="81">
        <f>H28/F28</f>
        <v>400.06973684210533</v>
      </c>
      <c r="D28" s="57">
        <f>(1.1507*C28)</f>
        <v>460.36024618421061</v>
      </c>
      <c r="E28" s="57">
        <v>478.59</v>
      </c>
      <c r="F28" s="79">
        <v>15.2</v>
      </c>
      <c r="G28" s="79">
        <v>15.2</v>
      </c>
      <c r="H28" s="75">
        <v>6081.06</v>
      </c>
      <c r="I28" s="75">
        <v>100</v>
      </c>
      <c r="J28" s="75"/>
      <c r="K28" s="75">
        <v>325</v>
      </c>
      <c r="L28" s="75">
        <f t="shared" si="0"/>
        <v>6506.06</v>
      </c>
    </row>
    <row r="29" spans="1:12" ht="27.95" customHeight="1" x14ac:dyDescent="0.25">
      <c r="A29" s="30"/>
      <c r="B29" s="23" t="s">
        <v>52</v>
      </c>
      <c r="C29" s="81"/>
      <c r="D29" s="57"/>
      <c r="E29" s="57"/>
      <c r="F29" s="79"/>
      <c r="G29" s="79"/>
      <c r="H29" s="75"/>
      <c r="I29" s="75"/>
      <c r="J29" s="75"/>
      <c r="K29" s="75"/>
      <c r="L29" s="75"/>
    </row>
    <row r="30" spans="1:12" ht="27.95" customHeight="1" x14ac:dyDescent="0.25">
      <c r="A30" s="30">
        <v>15</v>
      </c>
      <c r="B30" s="36" t="s">
        <v>54</v>
      </c>
      <c r="C30" s="81">
        <v>420.07</v>
      </c>
      <c r="D30" s="57">
        <f>C30*1.0534</f>
        <v>442.50173799999993</v>
      </c>
      <c r="E30" s="57">
        <f>D30</f>
        <v>442.50173799999993</v>
      </c>
      <c r="F30" s="79">
        <v>15.2</v>
      </c>
      <c r="G30" s="79">
        <v>15.2</v>
      </c>
      <c r="H30" s="75">
        <f>C30*G30</f>
        <v>6385.0639999999994</v>
      </c>
      <c r="I30" s="75">
        <v>100</v>
      </c>
      <c r="J30" s="75"/>
      <c r="K30" s="75">
        <v>325</v>
      </c>
      <c r="L30" s="75">
        <f t="shared" si="0"/>
        <v>6810.0639999999994</v>
      </c>
    </row>
    <row r="31" spans="1:12" ht="27.95" customHeight="1" x14ac:dyDescent="0.25">
      <c r="A31" s="30">
        <v>16</v>
      </c>
      <c r="B31" s="41" t="s">
        <v>56</v>
      </c>
      <c r="C31" s="81">
        <f>H31/F31</f>
        <v>376.03092105263158</v>
      </c>
      <c r="D31" s="57">
        <f>(1.1507*C31)</f>
        <v>432.69878085526318</v>
      </c>
      <c r="E31" s="57">
        <v>432.7</v>
      </c>
      <c r="F31" s="79">
        <v>15.2</v>
      </c>
      <c r="G31" s="79">
        <v>15.2</v>
      </c>
      <c r="H31" s="75">
        <v>5715.67</v>
      </c>
      <c r="I31" s="75">
        <v>100</v>
      </c>
      <c r="J31" s="75"/>
      <c r="K31" s="75">
        <v>325</v>
      </c>
      <c r="L31" s="75">
        <f t="shared" si="0"/>
        <v>6140.67</v>
      </c>
    </row>
    <row r="32" spans="1:12" ht="27.95" customHeight="1" x14ac:dyDescent="0.25">
      <c r="A32" s="30">
        <v>17</v>
      </c>
      <c r="B32" s="31" t="s">
        <v>58</v>
      </c>
      <c r="C32" s="81">
        <f>H32/F32</f>
        <v>275.04868421052629</v>
      </c>
      <c r="D32" s="57">
        <f>(1.1507*C32)</f>
        <v>316.4985209210526</v>
      </c>
      <c r="E32" s="57">
        <v>332.7</v>
      </c>
      <c r="F32" s="79">
        <v>15.2</v>
      </c>
      <c r="G32" s="79">
        <v>15.2</v>
      </c>
      <c r="H32" s="75">
        <v>4180.74</v>
      </c>
      <c r="I32" s="75">
        <v>100</v>
      </c>
      <c r="J32" s="75"/>
      <c r="K32" s="75">
        <v>325</v>
      </c>
      <c r="L32" s="75">
        <f t="shared" si="0"/>
        <v>4605.74</v>
      </c>
    </row>
    <row r="33" spans="1:12" ht="27.95" customHeight="1" x14ac:dyDescent="0.25">
      <c r="A33" s="30">
        <v>18</v>
      </c>
      <c r="B33" s="36" t="s">
        <v>60</v>
      </c>
      <c r="C33" s="81">
        <f>H33/F33</f>
        <v>400.06973684210533</v>
      </c>
      <c r="D33" s="57">
        <f>(1.1507*C33)</f>
        <v>460.36024618421061</v>
      </c>
      <c r="E33" s="57">
        <v>480.62</v>
      </c>
      <c r="F33" s="79">
        <v>15.2</v>
      </c>
      <c r="G33" s="79">
        <v>15.2</v>
      </c>
      <c r="H33" s="75">
        <v>6081.06</v>
      </c>
      <c r="I33" s="75">
        <v>100</v>
      </c>
      <c r="J33" s="75"/>
      <c r="K33" s="75">
        <v>325</v>
      </c>
      <c r="L33" s="75">
        <f t="shared" si="0"/>
        <v>6506.06</v>
      </c>
    </row>
    <row r="34" spans="1:12" ht="27.95" customHeight="1" x14ac:dyDescent="0.25">
      <c r="A34" s="30">
        <v>19</v>
      </c>
      <c r="B34" s="36" t="s">
        <v>62</v>
      </c>
      <c r="C34" s="81">
        <f>H34/F34</f>
        <v>400.06973684210533</v>
      </c>
      <c r="D34" s="57">
        <f>(1.1507*C34)</f>
        <v>460.36024618421061</v>
      </c>
      <c r="E34" s="57">
        <v>476.56</v>
      </c>
      <c r="F34" s="79">
        <v>15.2</v>
      </c>
      <c r="G34" s="79">
        <v>15.2</v>
      </c>
      <c r="H34" s="75">
        <v>6081.06</v>
      </c>
      <c r="I34" s="75">
        <v>100</v>
      </c>
      <c r="J34" s="75"/>
      <c r="K34" s="75">
        <v>325</v>
      </c>
      <c r="L34" s="75">
        <f t="shared" si="0"/>
        <v>6506.06</v>
      </c>
    </row>
    <row r="35" spans="1:12" ht="27.95" customHeight="1" x14ac:dyDescent="0.25">
      <c r="A35" s="30">
        <f>A34+1</f>
        <v>20</v>
      </c>
      <c r="B35" s="31" t="s">
        <v>283</v>
      </c>
      <c r="C35" s="81">
        <v>400.07</v>
      </c>
      <c r="D35" s="57">
        <f>C35*1.0521</f>
        <v>420.91364700000003</v>
      </c>
      <c r="E35" s="57">
        <f>D35</f>
        <v>420.91364700000003</v>
      </c>
      <c r="F35" s="79">
        <v>15.2</v>
      </c>
      <c r="G35" s="79">
        <v>15.2</v>
      </c>
      <c r="H35" s="75">
        <f>C35*G35</f>
        <v>6081.0639999999994</v>
      </c>
      <c r="I35" s="75">
        <v>100</v>
      </c>
      <c r="J35" s="75"/>
      <c r="K35" s="75">
        <v>325</v>
      </c>
      <c r="L35" s="75">
        <f t="shared" si="0"/>
        <v>6506.0639999999994</v>
      </c>
    </row>
    <row r="36" spans="1:12" ht="27.95" customHeight="1" x14ac:dyDescent="0.25">
      <c r="A36" s="30"/>
      <c r="B36" s="23" t="s">
        <v>65</v>
      </c>
      <c r="C36" s="81"/>
      <c r="D36" s="57"/>
      <c r="E36" s="57"/>
      <c r="F36" s="79"/>
      <c r="G36" s="79"/>
      <c r="H36" s="75"/>
      <c r="I36" s="75"/>
      <c r="J36" s="75"/>
      <c r="K36" s="75"/>
      <c r="L36" s="75"/>
    </row>
    <row r="37" spans="1:12" ht="27.95" customHeight="1" x14ac:dyDescent="0.25">
      <c r="A37" s="30">
        <v>21</v>
      </c>
      <c r="B37" s="36" t="s">
        <v>67</v>
      </c>
      <c r="C37" s="32">
        <v>309.56</v>
      </c>
      <c r="D37" s="57">
        <f>C37*1.0452</f>
        <v>323.55211199999997</v>
      </c>
      <c r="E37" s="57">
        <f>D37</f>
        <v>323.55211199999997</v>
      </c>
      <c r="F37" s="79">
        <v>15.2</v>
      </c>
      <c r="G37" s="79">
        <v>15.2</v>
      </c>
      <c r="H37" s="75">
        <f>C37*G37</f>
        <v>4705.3119999999999</v>
      </c>
      <c r="I37" s="75">
        <v>100</v>
      </c>
      <c r="J37" s="75"/>
      <c r="K37" s="75">
        <v>325</v>
      </c>
      <c r="L37" s="75">
        <f t="shared" si="0"/>
        <v>5130.3119999999999</v>
      </c>
    </row>
    <row r="38" spans="1:12" ht="27.95" customHeight="1" x14ac:dyDescent="0.25">
      <c r="A38" s="30">
        <f>A37+1</f>
        <v>22</v>
      </c>
      <c r="B38" s="41" t="s">
        <v>69</v>
      </c>
      <c r="C38" s="81">
        <f>H38/F38</f>
        <v>318.84407894736847</v>
      </c>
      <c r="D38" s="57">
        <f>(1.1507*C38)</f>
        <v>366.89388164473689</v>
      </c>
      <c r="E38" s="57">
        <f>D38</f>
        <v>366.89388164473689</v>
      </c>
      <c r="F38" s="79">
        <v>15.2</v>
      </c>
      <c r="G38" s="79">
        <v>15.2</v>
      </c>
      <c r="H38" s="75">
        <v>4846.43</v>
      </c>
      <c r="I38" s="75">
        <v>100</v>
      </c>
      <c r="J38" s="75"/>
      <c r="K38" s="75">
        <v>325</v>
      </c>
      <c r="L38" s="75">
        <f t="shared" si="0"/>
        <v>5271.43</v>
      </c>
    </row>
    <row r="39" spans="1:12" ht="27.95" customHeight="1" x14ac:dyDescent="0.25">
      <c r="A39" s="30">
        <f>A38+1</f>
        <v>23</v>
      </c>
      <c r="B39" s="36" t="s">
        <v>71</v>
      </c>
      <c r="C39" s="81">
        <f>H39/F39</f>
        <v>395.3046052631579</v>
      </c>
      <c r="D39" s="57">
        <f>(1.1507*C39)</f>
        <v>454.87700927631579</v>
      </c>
      <c r="E39" s="57">
        <v>475.14</v>
      </c>
      <c r="F39" s="79">
        <v>15.2</v>
      </c>
      <c r="G39" s="79">
        <v>15.2</v>
      </c>
      <c r="H39" s="75">
        <v>6008.63</v>
      </c>
      <c r="I39" s="25">
        <v>100</v>
      </c>
      <c r="J39" s="25"/>
      <c r="K39" s="75">
        <v>325</v>
      </c>
      <c r="L39" s="75">
        <f t="shared" si="0"/>
        <v>6433.63</v>
      </c>
    </row>
    <row r="40" spans="1:12" ht="27.95" customHeight="1" x14ac:dyDescent="0.25">
      <c r="A40" s="30">
        <f>A39+1</f>
        <v>24</v>
      </c>
      <c r="B40" s="59" t="s">
        <v>318</v>
      </c>
      <c r="C40" s="81">
        <v>318.83999999999997</v>
      </c>
      <c r="D40" s="57">
        <f>(1.1507*C40)</f>
        <v>366.88918799999999</v>
      </c>
      <c r="E40" s="57">
        <f>D40</f>
        <v>366.88918799999999</v>
      </c>
      <c r="F40" s="30">
        <v>15.2</v>
      </c>
      <c r="G40" s="79">
        <v>15.2</v>
      </c>
      <c r="H40" s="75">
        <f>C40*G40</f>
        <v>4846.3679999999995</v>
      </c>
      <c r="I40" s="75">
        <v>100</v>
      </c>
      <c r="J40" s="75"/>
      <c r="K40" s="75">
        <v>325</v>
      </c>
      <c r="L40" s="75">
        <f t="shared" si="0"/>
        <v>5271.3679999999995</v>
      </c>
    </row>
    <row r="41" spans="1:12" ht="27.95" customHeight="1" x14ac:dyDescent="0.25">
      <c r="A41" s="30"/>
      <c r="B41" s="23" t="s">
        <v>74</v>
      </c>
      <c r="C41" s="81"/>
      <c r="D41" s="57"/>
      <c r="E41" s="57"/>
      <c r="F41" s="79"/>
      <c r="G41" s="79"/>
      <c r="H41" s="75"/>
      <c r="I41" s="75"/>
      <c r="J41" s="75"/>
      <c r="K41" s="75"/>
      <c r="L41" s="75"/>
    </row>
    <row r="42" spans="1:12" ht="27.95" customHeight="1" x14ac:dyDescent="0.25">
      <c r="A42" s="30">
        <v>25</v>
      </c>
      <c r="B42" s="46" t="s">
        <v>76</v>
      </c>
      <c r="C42" s="81">
        <v>377.47</v>
      </c>
      <c r="D42" s="57">
        <f>C42*1.0479</f>
        <v>395.55081300000006</v>
      </c>
      <c r="E42" s="57">
        <f>D42</f>
        <v>395.55081300000006</v>
      </c>
      <c r="F42" s="79">
        <v>15.2</v>
      </c>
      <c r="G42" s="79">
        <v>15.2</v>
      </c>
      <c r="H42" s="83">
        <f>C42*G42</f>
        <v>5737.5439999999999</v>
      </c>
      <c r="I42" s="75">
        <v>100</v>
      </c>
      <c r="J42" s="75"/>
      <c r="K42" s="75">
        <v>325</v>
      </c>
      <c r="L42" s="75">
        <f t="shared" si="0"/>
        <v>6162.5439999999999</v>
      </c>
    </row>
    <row r="43" spans="1:12" ht="27.95" customHeight="1" x14ac:dyDescent="0.25">
      <c r="A43" s="30">
        <f>A42+1</f>
        <v>26</v>
      </c>
      <c r="B43" s="36" t="s">
        <v>78</v>
      </c>
      <c r="C43" s="81">
        <v>400.07</v>
      </c>
      <c r="D43" s="57">
        <f>(1.1507*C43)</f>
        <v>460.36054899999999</v>
      </c>
      <c r="E43" s="57">
        <v>478.93</v>
      </c>
      <c r="F43" s="79">
        <v>15.2</v>
      </c>
      <c r="G43" s="79">
        <v>15.2</v>
      </c>
      <c r="H43" s="83">
        <f>C43*G43</f>
        <v>6081.0639999999994</v>
      </c>
      <c r="I43" s="75">
        <v>100</v>
      </c>
      <c r="J43" s="75"/>
      <c r="K43" s="75">
        <v>325</v>
      </c>
      <c r="L43" s="75">
        <f t="shared" si="0"/>
        <v>6506.0639999999994</v>
      </c>
    </row>
    <row r="44" spans="1:12" ht="27.95" customHeight="1" x14ac:dyDescent="0.25">
      <c r="A44" s="30">
        <f>A43+1</f>
        <v>27</v>
      </c>
      <c r="B44" s="36" t="s">
        <v>80</v>
      </c>
      <c r="C44" s="81">
        <v>318.88</v>
      </c>
      <c r="D44" s="57">
        <f>(1.1507*C44)</f>
        <v>366.93521600000003</v>
      </c>
      <c r="E44" s="57">
        <v>369.98</v>
      </c>
      <c r="F44" s="79">
        <v>15.2</v>
      </c>
      <c r="G44" s="79">
        <v>15.2</v>
      </c>
      <c r="H44" s="83">
        <f>C44*G44</f>
        <v>4846.9759999999997</v>
      </c>
      <c r="I44" s="75">
        <v>100</v>
      </c>
      <c r="J44" s="75"/>
      <c r="K44" s="75">
        <v>325</v>
      </c>
      <c r="L44" s="75">
        <f t="shared" si="0"/>
        <v>5271.9759999999997</v>
      </c>
    </row>
    <row r="45" spans="1:12" ht="27.95" customHeight="1" x14ac:dyDescent="0.25">
      <c r="A45" s="30"/>
      <c r="B45" s="23" t="s">
        <v>83</v>
      </c>
      <c r="C45" s="81"/>
      <c r="D45" s="57"/>
      <c r="E45" s="57"/>
      <c r="F45" s="79"/>
      <c r="G45" s="79"/>
      <c r="H45" s="75"/>
      <c r="I45" s="75"/>
      <c r="J45" s="75"/>
      <c r="K45" s="75"/>
      <c r="L45" s="75"/>
    </row>
    <row r="46" spans="1:12" ht="27.95" customHeight="1" x14ac:dyDescent="0.25">
      <c r="A46" s="30">
        <v>28</v>
      </c>
      <c r="B46" s="36" t="s">
        <v>85</v>
      </c>
      <c r="C46" s="81">
        <v>377.47</v>
      </c>
      <c r="D46" s="57">
        <f>C46*1.0452</f>
        <v>394.53164399999997</v>
      </c>
      <c r="E46" s="57">
        <f>D46</f>
        <v>394.53164399999997</v>
      </c>
      <c r="F46" s="79">
        <v>15.2</v>
      </c>
      <c r="G46" s="79">
        <v>15.2</v>
      </c>
      <c r="H46" s="75">
        <f>C46*G46</f>
        <v>5737.5439999999999</v>
      </c>
      <c r="I46" s="75">
        <v>100</v>
      </c>
      <c r="J46" s="75"/>
      <c r="K46" s="75">
        <v>325</v>
      </c>
      <c r="L46" s="75">
        <f t="shared" si="0"/>
        <v>6162.5439999999999</v>
      </c>
    </row>
    <row r="47" spans="1:12" ht="27.95" customHeight="1" x14ac:dyDescent="0.25">
      <c r="A47" s="30">
        <f>A46+1</f>
        <v>29</v>
      </c>
      <c r="B47" s="31" t="s">
        <v>87</v>
      </c>
      <c r="C47" s="81">
        <v>345.39</v>
      </c>
      <c r="D47" s="57">
        <f>(1.0548*C47)</f>
        <v>364.31737199999998</v>
      </c>
      <c r="E47" s="57">
        <f>D47</f>
        <v>364.31737199999998</v>
      </c>
      <c r="F47" s="79">
        <v>15.2</v>
      </c>
      <c r="G47" s="79">
        <v>15.2</v>
      </c>
      <c r="H47" s="75">
        <f>C47*G47</f>
        <v>5249.9279999999999</v>
      </c>
      <c r="I47" s="75">
        <v>100</v>
      </c>
      <c r="J47" s="75"/>
      <c r="K47" s="75">
        <v>325</v>
      </c>
      <c r="L47" s="75">
        <f t="shared" si="0"/>
        <v>5674.9279999999999</v>
      </c>
    </row>
    <row r="48" spans="1:12" ht="27.95" customHeight="1" x14ac:dyDescent="0.25">
      <c r="A48" s="30">
        <f>A47+1</f>
        <v>30</v>
      </c>
      <c r="B48" s="36" t="s">
        <v>89</v>
      </c>
      <c r="C48" s="81">
        <f>H48/F48</f>
        <v>345.39473684210526</v>
      </c>
      <c r="D48" s="57">
        <f>(1.1507*C48)</f>
        <v>397.44572368421052</v>
      </c>
      <c r="E48" s="57">
        <f>D48</f>
        <v>397.44572368421052</v>
      </c>
      <c r="F48" s="79">
        <v>15.2</v>
      </c>
      <c r="G48" s="79">
        <v>15.2</v>
      </c>
      <c r="H48" s="75">
        <v>5250</v>
      </c>
      <c r="I48" s="75">
        <v>100</v>
      </c>
      <c r="J48" s="75"/>
      <c r="K48" s="75">
        <v>325</v>
      </c>
      <c r="L48" s="75">
        <f t="shared" si="0"/>
        <v>5675</v>
      </c>
    </row>
    <row r="49" spans="1:12" ht="27.95" customHeight="1" x14ac:dyDescent="0.25">
      <c r="A49" s="30">
        <f>A48+1</f>
        <v>31</v>
      </c>
      <c r="B49" s="36" t="s">
        <v>91</v>
      </c>
      <c r="C49" s="81">
        <f>H49/F49</f>
        <v>316.17500000000001</v>
      </c>
      <c r="D49" s="57">
        <f>(1.1507*C49)</f>
        <v>363.82257250000004</v>
      </c>
      <c r="E49" s="57">
        <v>380.02</v>
      </c>
      <c r="F49" s="79">
        <v>15.2</v>
      </c>
      <c r="G49" s="79">
        <v>15.2</v>
      </c>
      <c r="H49" s="75">
        <v>4805.8599999999997</v>
      </c>
      <c r="I49" s="75">
        <v>100</v>
      </c>
      <c r="J49" s="75"/>
      <c r="K49" s="75">
        <v>325</v>
      </c>
      <c r="L49" s="75">
        <f t="shared" si="0"/>
        <v>5230.8599999999997</v>
      </c>
    </row>
    <row r="50" spans="1:12" ht="27.95" customHeight="1" x14ac:dyDescent="0.25">
      <c r="A50" s="30"/>
      <c r="B50" s="23" t="s">
        <v>92</v>
      </c>
      <c r="C50" s="81"/>
      <c r="D50" s="57"/>
      <c r="E50" s="57"/>
      <c r="F50" s="79"/>
      <c r="G50" s="79"/>
      <c r="H50" s="75"/>
      <c r="I50" s="75"/>
      <c r="J50" s="75"/>
      <c r="K50" s="75"/>
      <c r="L50" s="75"/>
    </row>
    <row r="51" spans="1:12" ht="27.95" customHeight="1" x14ac:dyDescent="0.25">
      <c r="A51" s="30">
        <v>32</v>
      </c>
      <c r="B51" s="36" t="s">
        <v>94</v>
      </c>
      <c r="C51" s="81">
        <v>377.47</v>
      </c>
      <c r="D51" s="57">
        <f>C51*1.0452</f>
        <v>394.53164399999997</v>
      </c>
      <c r="E51" s="57">
        <f>D51</f>
        <v>394.53164399999997</v>
      </c>
      <c r="F51" s="79">
        <v>15.2</v>
      </c>
      <c r="G51" s="79">
        <v>15.2</v>
      </c>
      <c r="H51" s="75">
        <f>C51*G51</f>
        <v>5737.5439999999999</v>
      </c>
      <c r="I51" s="75">
        <v>100</v>
      </c>
      <c r="J51" s="75"/>
      <c r="K51" s="75">
        <v>325</v>
      </c>
      <c r="L51" s="75">
        <f t="shared" si="0"/>
        <v>6162.5439999999999</v>
      </c>
    </row>
    <row r="52" spans="1:12" ht="27.95" customHeight="1" x14ac:dyDescent="0.25">
      <c r="A52" s="30">
        <f>A51+1</f>
        <v>33</v>
      </c>
      <c r="B52" s="31" t="s">
        <v>96</v>
      </c>
      <c r="C52" s="81">
        <v>402.27</v>
      </c>
      <c r="D52" s="57">
        <f>(1.1507*C52)</f>
        <v>462.892089</v>
      </c>
      <c r="E52" s="57">
        <v>601.01</v>
      </c>
      <c r="F52" s="79">
        <v>15.2</v>
      </c>
      <c r="G52" s="79">
        <v>15.2</v>
      </c>
      <c r="H52" s="75">
        <f>C52*G52</f>
        <v>6114.503999999999</v>
      </c>
      <c r="I52" s="75">
        <v>100</v>
      </c>
      <c r="J52" s="75"/>
      <c r="K52" s="75">
        <v>325</v>
      </c>
      <c r="L52" s="75">
        <f t="shared" si="0"/>
        <v>6539.503999999999</v>
      </c>
    </row>
    <row r="53" spans="1:12" ht="27.95" customHeight="1" x14ac:dyDescent="0.25">
      <c r="A53" s="30">
        <f>A52+1</f>
        <v>34</v>
      </c>
      <c r="B53" s="36" t="s">
        <v>98</v>
      </c>
      <c r="C53" s="81">
        <f>H53/F53</f>
        <v>130.89473684210526</v>
      </c>
      <c r="D53" s="57">
        <f>(1.1507*C53)</f>
        <v>150.62057368421054</v>
      </c>
      <c r="E53" s="57">
        <v>174.93</v>
      </c>
      <c r="F53" s="79">
        <v>15.2</v>
      </c>
      <c r="G53" s="79">
        <v>15.2</v>
      </c>
      <c r="H53" s="75">
        <v>1989.6</v>
      </c>
      <c r="I53" s="75">
        <v>100</v>
      </c>
      <c r="J53" s="75"/>
      <c r="K53" s="75">
        <v>325</v>
      </c>
      <c r="L53" s="75">
        <f t="shared" si="0"/>
        <v>2414.6</v>
      </c>
    </row>
    <row r="54" spans="1:12" ht="27.95" customHeight="1" x14ac:dyDescent="0.25">
      <c r="A54" s="30">
        <f>A53+1</f>
        <v>35</v>
      </c>
      <c r="B54" s="36" t="s">
        <v>100</v>
      </c>
      <c r="C54" s="81">
        <f>H54/F54</f>
        <v>128.83289473684212</v>
      </c>
      <c r="D54" s="57">
        <f>(1.1507*C54)</f>
        <v>148.24801197368424</v>
      </c>
      <c r="E54" s="57">
        <v>164.45</v>
      </c>
      <c r="F54" s="79">
        <v>15.2</v>
      </c>
      <c r="G54" s="79">
        <v>15.2</v>
      </c>
      <c r="H54" s="75">
        <v>1958.26</v>
      </c>
      <c r="I54" s="75">
        <v>100</v>
      </c>
      <c r="J54" s="75"/>
      <c r="K54" s="75">
        <v>325</v>
      </c>
      <c r="L54" s="75">
        <f t="shared" si="0"/>
        <v>2383.2600000000002</v>
      </c>
    </row>
    <row r="55" spans="1:12" ht="27.95" customHeight="1" x14ac:dyDescent="0.25">
      <c r="A55" s="30">
        <f>A54+1</f>
        <v>36</v>
      </c>
      <c r="B55" s="36" t="s">
        <v>102</v>
      </c>
      <c r="C55" s="81">
        <f>H55/F55</f>
        <v>95.280263157894737</v>
      </c>
      <c r="D55" s="57">
        <f>(1.1507*C55)</f>
        <v>109.63899881578948</v>
      </c>
      <c r="E55" s="57">
        <v>148.1</v>
      </c>
      <c r="F55" s="79">
        <v>15.2</v>
      </c>
      <c r="G55" s="79">
        <v>15.2</v>
      </c>
      <c r="H55" s="75">
        <v>1448.26</v>
      </c>
      <c r="I55" s="75">
        <v>100</v>
      </c>
      <c r="J55" s="75"/>
      <c r="K55" s="75">
        <v>325</v>
      </c>
      <c r="L55" s="75">
        <f t="shared" si="0"/>
        <v>1873.26</v>
      </c>
    </row>
    <row r="56" spans="1:12" ht="27.95" customHeight="1" x14ac:dyDescent="0.25">
      <c r="A56" s="30">
        <f>A55+1</f>
        <v>37</v>
      </c>
      <c r="B56" s="36" t="s">
        <v>104</v>
      </c>
      <c r="C56" s="81">
        <f>H56/F56</f>
        <v>237.60921052631579</v>
      </c>
      <c r="D56" s="57">
        <f>(1.1507*C56)</f>
        <v>273.41691855263161</v>
      </c>
      <c r="E56" s="57">
        <f>D56</f>
        <v>273.41691855263161</v>
      </c>
      <c r="F56" s="79">
        <v>15.2</v>
      </c>
      <c r="G56" s="79">
        <v>15.2</v>
      </c>
      <c r="H56" s="75">
        <v>3611.66</v>
      </c>
      <c r="I56" s="75">
        <v>100</v>
      </c>
      <c r="J56" s="75"/>
      <c r="K56" s="75">
        <v>325</v>
      </c>
      <c r="L56" s="75">
        <f t="shared" si="0"/>
        <v>4036.66</v>
      </c>
    </row>
    <row r="57" spans="1:12" ht="27.95" customHeight="1" x14ac:dyDescent="0.25">
      <c r="A57" s="30"/>
      <c r="B57" s="23" t="s">
        <v>105</v>
      </c>
      <c r="C57" s="81"/>
      <c r="D57" s="57"/>
      <c r="E57" s="57"/>
      <c r="F57" s="79"/>
      <c r="G57" s="79"/>
      <c r="H57" s="75"/>
      <c r="I57" s="75"/>
      <c r="J57" s="75"/>
      <c r="K57" s="75"/>
      <c r="L57" s="75"/>
    </row>
    <row r="58" spans="1:12" ht="27.95" customHeight="1" x14ac:dyDescent="0.25">
      <c r="A58" s="30">
        <v>38</v>
      </c>
      <c r="B58" s="43" t="s">
        <v>306</v>
      </c>
      <c r="C58" s="81">
        <v>377.47</v>
      </c>
      <c r="D58" s="57">
        <f>C58*1.0452</f>
        <v>394.53164399999997</v>
      </c>
      <c r="E58" s="57">
        <f>D58</f>
        <v>394.53164399999997</v>
      </c>
      <c r="F58" s="79">
        <v>15.2</v>
      </c>
      <c r="G58" s="79">
        <v>15.2</v>
      </c>
      <c r="H58" s="66">
        <f>C58*G58</f>
        <v>5737.5439999999999</v>
      </c>
      <c r="I58" s="75">
        <v>100</v>
      </c>
      <c r="J58" s="75"/>
      <c r="K58" s="75">
        <v>325</v>
      </c>
      <c r="L58" s="75">
        <f t="shared" si="0"/>
        <v>6162.5439999999999</v>
      </c>
    </row>
    <row r="59" spans="1:12" ht="27.95" customHeight="1" x14ac:dyDescent="0.25">
      <c r="A59" s="30">
        <f>A58+1</f>
        <v>39</v>
      </c>
      <c r="B59" s="31" t="s">
        <v>108</v>
      </c>
      <c r="C59" s="81">
        <f>H59/F59</f>
        <v>336.46776315789475</v>
      </c>
      <c r="D59" s="57">
        <f>(1.1507*C59)</f>
        <v>387.17345506578948</v>
      </c>
      <c r="E59" s="57">
        <v>411.48</v>
      </c>
      <c r="F59" s="79">
        <v>15.2</v>
      </c>
      <c r="G59" s="79">
        <v>15.2</v>
      </c>
      <c r="H59" s="75">
        <v>5114.3100000000004</v>
      </c>
      <c r="I59" s="75">
        <v>100</v>
      </c>
      <c r="J59" s="75"/>
      <c r="K59" s="75">
        <v>325</v>
      </c>
      <c r="L59" s="75">
        <f t="shared" si="0"/>
        <v>5539.31</v>
      </c>
    </row>
    <row r="60" spans="1:12" ht="27.95" customHeight="1" x14ac:dyDescent="0.25">
      <c r="A60" s="30">
        <f t="shared" ref="A60:A71" si="2">A59+1</f>
        <v>40</v>
      </c>
      <c r="B60" s="36" t="s">
        <v>110</v>
      </c>
      <c r="C60" s="81">
        <f t="shared" ref="C60:C71" si="3">H60/F60</f>
        <v>360.8388157894737</v>
      </c>
      <c r="D60" s="57">
        <f t="shared" ref="D60:D71" si="4">(1.1507*C60)</f>
        <v>415.21722532894739</v>
      </c>
      <c r="E60" s="57">
        <f>D60</f>
        <v>415.21722532894739</v>
      </c>
      <c r="F60" s="79">
        <v>15.2</v>
      </c>
      <c r="G60" s="79">
        <v>15.2</v>
      </c>
      <c r="H60" s="75">
        <v>5484.75</v>
      </c>
      <c r="I60" s="75">
        <v>100</v>
      </c>
      <c r="J60" s="75"/>
      <c r="K60" s="75">
        <v>325</v>
      </c>
      <c r="L60" s="75">
        <f t="shared" si="0"/>
        <v>5909.75</v>
      </c>
    </row>
    <row r="61" spans="1:12" ht="27.95" customHeight="1" x14ac:dyDescent="0.25">
      <c r="A61" s="30">
        <f t="shared" si="2"/>
        <v>41</v>
      </c>
      <c r="B61" s="36" t="s">
        <v>112</v>
      </c>
      <c r="C61" s="81">
        <f t="shared" si="3"/>
        <v>328.56973684210527</v>
      </c>
      <c r="D61" s="57">
        <f t="shared" si="4"/>
        <v>378.08519618421053</v>
      </c>
      <c r="E61" s="57">
        <v>394.29</v>
      </c>
      <c r="F61" s="79">
        <v>15.2</v>
      </c>
      <c r="G61" s="79">
        <v>15.2</v>
      </c>
      <c r="H61" s="75">
        <v>4994.26</v>
      </c>
      <c r="I61" s="75">
        <v>100</v>
      </c>
      <c r="J61" s="75"/>
      <c r="K61" s="75">
        <v>325</v>
      </c>
      <c r="L61" s="75">
        <f t="shared" si="0"/>
        <v>5419.26</v>
      </c>
    </row>
    <row r="62" spans="1:12" ht="27.95" customHeight="1" x14ac:dyDescent="0.25">
      <c r="A62" s="30">
        <f t="shared" si="2"/>
        <v>42</v>
      </c>
      <c r="B62" s="36" t="s">
        <v>114</v>
      </c>
      <c r="C62" s="81">
        <f t="shared" si="3"/>
        <v>379.27171052631581</v>
      </c>
      <c r="D62" s="57">
        <f t="shared" si="4"/>
        <v>436.42795730263163</v>
      </c>
      <c r="E62" s="57">
        <f>D62</f>
        <v>436.42795730263163</v>
      </c>
      <c r="F62" s="79">
        <v>15.2</v>
      </c>
      <c r="G62" s="79">
        <v>15.2</v>
      </c>
      <c r="H62" s="75">
        <v>5764.93</v>
      </c>
      <c r="I62" s="75">
        <v>100</v>
      </c>
      <c r="J62" s="75"/>
      <c r="K62" s="75">
        <v>325</v>
      </c>
      <c r="L62" s="75">
        <f t="shared" si="0"/>
        <v>6189.93</v>
      </c>
    </row>
    <row r="63" spans="1:12" ht="27.95" customHeight="1" x14ac:dyDescent="0.25">
      <c r="A63" s="30">
        <f t="shared" si="2"/>
        <v>43</v>
      </c>
      <c r="B63" s="36" t="s">
        <v>116</v>
      </c>
      <c r="C63" s="81">
        <f>H63/F63</f>
        <v>305.8828947368421</v>
      </c>
      <c r="D63" s="57">
        <f>(1.1507*C63)</f>
        <v>351.97944697368422</v>
      </c>
      <c r="E63" s="57">
        <f>D63</f>
        <v>351.97944697368422</v>
      </c>
      <c r="F63" s="79">
        <v>15.2</v>
      </c>
      <c r="G63" s="79">
        <v>15.2</v>
      </c>
      <c r="H63" s="75">
        <v>4649.42</v>
      </c>
      <c r="I63" s="75">
        <v>100</v>
      </c>
      <c r="J63" s="75"/>
      <c r="K63" s="75">
        <v>325</v>
      </c>
      <c r="L63" s="75">
        <f t="shared" si="0"/>
        <v>5074.42</v>
      </c>
    </row>
    <row r="64" spans="1:12" ht="27.95" customHeight="1" x14ac:dyDescent="0.25">
      <c r="A64" s="30">
        <f t="shared" si="2"/>
        <v>44</v>
      </c>
      <c r="B64" s="36" t="s">
        <v>118</v>
      </c>
      <c r="C64" s="81">
        <f t="shared" si="3"/>
        <v>251.86710526315792</v>
      </c>
      <c r="D64" s="57">
        <f t="shared" si="4"/>
        <v>289.82347802631585</v>
      </c>
      <c r="E64" s="57">
        <v>318.18</v>
      </c>
      <c r="F64" s="79">
        <v>15.2</v>
      </c>
      <c r="G64" s="79">
        <v>15.2</v>
      </c>
      <c r="H64" s="75">
        <v>3828.38</v>
      </c>
      <c r="I64" s="75">
        <v>100</v>
      </c>
      <c r="J64" s="75"/>
      <c r="K64" s="75">
        <v>325</v>
      </c>
      <c r="L64" s="75">
        <f t="shared" si="0"/>
        <v>4253.38</v>
      </c>
    </row>
    <row r="65" spans="1:12" ht="27.95" customHeight="1" x14ac:dyDescent="0.25">
      <c r="A65" s="30">
        <f t="shared" si="2"/>
        <v>45</v>
      </c>
      <c r="B65" s="36" t="s">
        <v>120</v>
      </c>
      <c r="C65" s="81">
        <f t="shared" si="3"/>
        <v>251.86710526315792</v>
      </c>
      <c r="D65" s="57">
        <f t="shared" si="4"/>
        <v>289.82347802631585</v>
      </c>
      <c r="E65" s="57">
        <v>314.13</v>
      </c>
      <c r="F65" s="79">
        <v>15.2</v>
      </c>
      <c r="G65" s="79">
        <v>15.2</v>
      </c>
      <c r="H65" s="75">
        <v>3828.38</v>
      </c>
      <c r="I65" s="75">
        <v>100</v>
      </c>
      <c r="J65" s="75"/>
      <c r="K65" s="75">
        <v>325</v>
      </c>
      <c r="L65" s="75">
        <f t="shared" si="0"/>
        <v>4253.38</v>
      </c>
    </row>
    <row r="66" spans="1:12" ht="27.95" customHeight="1" x14ac:dyDescent="0.25">
      <c r="A66" s="30">
        <f t="shared" si="2"/>
        <v>46</v>
      </c>
      <c r="B66" s="36" t="s">
        <v>122</v>
      </c>
      <c r="C66" s="81">
        <f t="shared" si="3"/>
        <v>251.86710526315792</v>
      </c>
      <c r="D66" s="57">
        <f t="shared" si="4"/>
        <v>289.82347802631585</v>
      </c>
      <c r="E66" s="57">
        <v>310.08</v>
      </c>
      <c r="F66" s="79">
        <v>15.2</v>
      </c>
      <c r="G66" s="79">
        <v>15.2</v>
      </c>
      <c r="H66" s="75">
        <v>3828.38</v>
      </c>
      <c r="I66" s="75">
        <v>100</v>
      </c>
      <c r="J66" s="75"/>
      <c r="K66" s="75">
        <v>325</v>
      </c>
      <c r="L66" s="75">
        <f t="shared" si="0"/>
        <v>4253.38</v>
      </c>
    </row>
    <row r="67" spans="1:12" ht="27.95" customHeight="1" x14ac:dyDescent="0.25">
      <c r="A67" s="30">
        <f t="shared" si="2"/>
        <v>47</v>
      </c>
      <c r="B67" s="36" t="s">
        <v>124</v>
      </c>
      <c r="C67" s="81">
        <f t="shared" si="3"/>
        <v>251.86710526315792</v>
      </c>
      <c r="D67" s="57">
        <f t="shared" si="4"/>
        <v>289.82347802631585</v>
      </c>
      <c r="E67" s="57">
        <v>314.13</v>
      </c>
      <c r="F67" s="79">
        <v>15.2</v>
      </c>
      <c r="G67" s="79">
        <v>15.2</v>
      </c>
      <c r="H67" s="75">
        <v>3828.38</v>
      </c>
      <c r="I67" s="75">
        <v>100</v>
      </c>
      <c r="J67" s="75"/>
      <c r="K67" s="75">
        <v>325</v>
      </c>
      <c r="L67" s="75">
        <f t="shared" si="0"/>
        <v>4253.38</v>
      </c>
    </row>
    <row r="68" spans="1:12" ht="27.95" customHeight="1" x14ac:dyDescent="0.25">
      <c r="A68" s="30">
        <f t="shared" si="2"/>
        <v>48</v>
      </c>
      <c r="B68" s="36" t="s">
        <v>126</v>
      </c>
      <c r="C68" s="81">
        <v>319.39</v>
      </c>
      <c r="D68" s="57">
        <f t="shared" si="4"/>
        <v>367.52207299999998</v>
      </c>
      <c r="E68" s="57">
        <v>383.73</v>
      </c>
      <c r="F68" s="79">
        <v>15.2</v>
      </c>
      <c r="G68" s="79">
        <v>15.2</v>
      </c>
      <c r="H68" s="75">
        <f>C68*G68</f>
        <v>4854.7279999999992</v>
      </c>
      <c r="I68" s="75">
        <v>100</v>
      </c>
      <c r="J68" s="75"/>
      <c r="K68" s="75">
        <v>325</v>
      </c>
      <c r="L68" s="75">
        <f t="shared" si="0"/>
        <v>5279.7279999999992</v>
      </c>
    </row>
    <row r="69" spans="1:12" ht="27.95" customHeight="1" x14ac:dyDescent="0.25">
      <c r="A69" s="30">
        <f t="shared" si="2"/>
        <v>49</v>
      </c>
      <c r="B69" s="48" t="s">
        <v>128</v>
      </c>
      <c r="C69" s="81">
        <f t="shared" si="3"/>
        <v>319.39276315789476</v>
      </c>
      <c r="D69" s="57">
        <f t="shared" si="4"/>
        <v>367.52525256578951</v>
      </c>
      <c r="E69" s="57">
        <v>367.53</v>
      </c>
      <c r="F69" s="79">
        <v>15.2</v>
      </c>
      <c r="G69" s="79">
        <v>15.2</v>
      </c>
      <c r="H69" s="75">
        <v>4854.7700000000004</v>
      </c>
      <c r="I69" s="75">
        <v>100</v>
      </c>
      <c r="J69" s="75"/>
      <c r="K69" s="75">
        <v>325</v>
      </c>
      <c r="L69" s="75">
        <f t="shared" si="0"/>
        <v>5279.77</v>
      </c>
    </row>
    <row r="70" spans="1:12" ht="27.95" customHeight="1" x14ac:dyDescent="0.25">
      <c r="A70" s="30">
        <f t="shared" si="2"/>
        <v>50</v>
      </c>
      <c r="B70" s="36" t="s">
        <v>130</v>
      </c>
      <c r="C70" s="81">
        <f>H70/F70</f>
        <v>319.39276315789476</v>
      </c>
      <c r="D70" s="57">
        <f>(1.1507*C70)</f>
        <v>367.52525256578951</v>
      </c>
      <c r="E70" s="57">
        <v>383.73</v>
      </c>
      <c r="F70" s="79">
        <v>15.2</v>
      </c>
      <c r="G70" s="79">
        <v>15.2</v>
      </c>
      <c r="H70" s="75">
        <v>4854.7700000000004</v>
      </c>
      <c r="I70" s="75">
        <v>100</v>
      </c>
      <c r="J70" s="75"/>
      <c r="K70" s="75">
        <v>325</v>
      </c>
      <c r="L70" s="75">
        <f t="shared" si="0"/>
        <v>5279.77</v>
      </c>
    </row>
    <row r="71" spans="1:12" ht="27.95" customHeight="1" x14ac:dyDescent="0.25">
      <c r="A71" s="30">
        <f t="shared" si="2"/>
        <v>51</v>
      </c>
      <c r="B71" s="36" t="s">
        <v>132</v>
      </c>
      <c r="C71" s="81">
        <f t="shared" si="3"/>
        <v>186.91381578947372</v>
      </c>
      <c r="D71" s="57">
        <f t="shared" si="4"/>
        <v>215.08172782894741</v>
      </c>
      <c r="E71" s="57">
        <f>D71</f>
        <v>215.08172782894741</v>
      </c>
      <c r="F71" s="79">
        <v>15.2</v>
      </c>
      <c r="G71" s="79">
        <v>15.2</v>
      </c>
      <c r="H71" s="75">
        <v>2841.09</v>
      </c>
      <c r="I71" s="75">
        <v>100</v>
      </c>
      <c r="J71" s="75"/>
      <c r="K71" s="75">
        <v>325</v>
      </c>
      <c r="L71" s="75">
        <f t="shared" si="0"/>
        <v>3266.09</v>
      </c>
    </row>
    <row r="72" spans="1:12" ht="27.95" customHeight="1" x14ac:dyDescent="0.25">
      <c r="A72" s="30"/>
      <c r="B72" s="23" t="s">
        <v>133</v>
      </c>
      <c r="C72" s="81"/>
      <c r="D72" s="57"/>
      <c r="E72" s="57"/>
      <c r="F72" s="79"/>
      <c r="G72" s="79"/>
      <c r="H72" s="75"/>
      <c r="I72" s="75"/>
      <c r="J72" s="75"/>
      <c r="K72" s="75"/>
      <c r="L72" s="75"/>
    </row>
    <row r="73" spans="1:12" ht="27.95" customHeight="1" x14ac:dyDescent="0.25">
      <c r="A73" s="30">
        <v>52</v>
      </c>
      <c r="B73" s="36" t="s">
        <v>135</v>
      </c>
      <c r="C73" s="81">
        <v>319.39</v>
      </c>
      <c r="D73" s="57">
        <f>(1.1507*C73)</f>
        <v>367.52207299999998</v>
      </c>
      <c r="E73" s="57">
        <v>370.57</v>
      </c>
      <c r="F73" s="79">
        <v>15.2</v>
      </c>
      <c r="G73" s="79">
        <v>15.2</v>
      </c>
      <c r="H73" s="75">
        <f>C73*G73</f>
        <v>4854.7279999999992</v>
      </c>
      <c r="I73" s="75">
        <v>100</v>
      </c>
      <c r="J73" s="75"/>
      <c r="K73" s="75">
        <v>325</v>
      </c>
      <c r="L73" s="75">
        <f t="shared" si="0"/>
        <v>5279.7279999999992</v>
      </c>
    </row>
    <row r="74" spans="1:12" ht="27.95" customHeight="1" x14ac:dyDescent="0.25">
      <c r="A74" s="30">
        <f t="shared" ref="A74:A79" si="5">A73+1</f>
        <v>53</v>
      </c>
      <c r="B74" s="36" t="s">
        <v>137</v>
      </c>
      <c r="C74" s="81">
        <f>H74/F74</f>
        <v>261.98421052631579</v>
      </c>
      <c r="D74" s="57">
        <f t="shared" ref="D74:D79" si="6">(1.1507*C74)</f>
        <v>301.46523105263162</v>
      </c>
      <c r="E74" s="57">
        <v>325.77</v>
      </c>
      <c r="F74" s="79">
        <v>15.2</v>
      </c>
      <c r="G74" s="79">
        <v>15.2</v>
      </c>
      <c r="H74" s="75">
        <v>3982.16</v>
      </c>
      <c r="I74" s="75">
        <v>100</v>
      </c>
      <c r="J74" s="75"/>
      <c r="K74" s="75">
        <v>325</v>
      </c>
      <c r="L74" s="75">
        <f t="shared" si="0"/>
        <v>4407.16</v>
      </c>
    </row>
    <row r="75" spans="1:12" ht="27.95" customHeight="1" x14ac:dyDescent="0.25">
      <c r="A75" s="30">
        <f t="shared" si="5"/>
        <v>54</v>
      </c>
      <c r="B75" s="36" t="s">
        <v>139</v>
      </c>
      <c r="C75" s="81">
        <f>H75/F75</f>
        <v>251.86644736842106</v>
      </c>
      <c r="D75" s="57">
        <f t="shared" si="6"/>
        <v>289.82272098684211</v>
      </c>
      <c r="E75" s="57">
        <v>318.18</v>
      </c>
      <c r="F75" s="79">
        <v>15.2</v>
      </c>
      <c r="G75" s="79">
        <v>15.2</v>
      </c>
      <c r="H75" s="75">
        <v>3828.37</v>
      </c>
      <c r="I75" s="75">
        <v>100</v>
      </c>
      <c r="J75" s="75"/>
      <c r="K75" s="75">
        <v>325</v>
      </c>
      <c r="L75" s="75">
        <f t="shared" si="0"/>
        <v>4253.37</v>
      </c>
    </row>
    <row r="76" spans="1:12" ht="27.95" customHeight="1" x14ac:dyDescent="0.25">
      <c r="A76" s="30">
        <f t="shared" si="5"/>
        <v>55</v>
      </c>
      <c r="B76" s="43" t="s">
        <v>141</v>
      </c>
      <c r="C76" s="81">
        <f>H76/F76</f>
        <v>269.11381578947373</v>
      </c>
      <c r="D76" s="57">
        <f t="shared" si="6"/>
        <v>309.66926782894745</v>
      </c>
      <c r="E76" s="57">
        <f>D76</f>
        <v>309.66926782894745</v>
      </c>
      <c r="F76" s="30">
        <v>15.2</v>
      </c>
      <c r="G76" s="79">
        <v>15.2</v>
      </c>
      <c r="H76" s="75">
        <v>4090.53</v>
      </c>
      <c r="I76" s="75">
        <v>100</v>
      </c>
      <c r="J76" s="75"/>
      <c r="K76" s="75">
        <v>325</v>
      </c>
      <c r="L76" s="75">
        <f t="shared" ref="L76:L137" si="7">H76+I76+K76</f>
        <v>4515.5300000000007</v>
      </c>
    </row>
    <row r="77" spans="1:12" ht="27.95" customHeight="1" x14ac:dyDescent="0.25">
      <c r="A77" s="30">
        <f t="shared" si="5"/>
        <v>56</v>
      </c>
      <c r="B77" s="36" t="s">
        <v>143</v>
      </c>
      <c r="C77" s="81">
        <f>H77/F77</f>
        <v>251.86710526315792</v>
      </c>
      <c r="D77" s="57">
        <f t="shared" si="6"/>
        <v>289.82347802631585</v>
      </c>
      <c r="E77" s="57">
        <v>310.08</v>
      </c>
      <c r="F77" s="79">
        <v>15.2</v>
      </c>
      <c r="G77" s="79">
        <v>15.2</v>
      </c>
      <c r="H77" s="75">
        <v>3828.38</v>
      </c>
      <c r="I77" s="75">
        <v>100</v>
      </c>
      <c r="J77" s="75"/>
      <c r="K77" s="75">
        <v>325</v>
      </c>
      <c r="L77" s="75">
        <f t="shared" si="7"/>
        <v>4253.38</v>
      </c>
    </row>
    <row r="78" spans="1:12" ht="27.95" customHeight="1" x14ac:dyDescent="0.25">
      <c r="A78" s="30">
        <f t="shared" si="5"/>
        <v>57</v>
      </c>
      <c r="B78" s="36" t="s">
        <v>145</v>
      </c>
      <c r="C78" s="81">
        <f>H78/F78</f>
        <v>251.86644736842106</v>
      </c>
      <c r="D78" s="57">
        <f t="shared" si="6"/>
        <v>289.82272098684211</v>
      </c>
      <c r="E78" s="57">
        <v>306.02</v>
      </c>
      <c r="F78" s="79">
        <v>15.2</v>
      </c>
      <c r="G78" s="79">
        <v>15.2</v>
      </c>
      <c r="H78" s="75">
        <v>3828.37</v>
      </c>
      <c r="I78" s="75">
        <v>100</v>
      </c>
      <c r="J78" s="75"/>
      <c r="K78" s="75">
        <v>325</v>
      </c>
      <c r="L78" s="75">
        <f t="shared" si="7"/>
        <v>4253.37</v>
      </c>
    </row>
    <row r="79" spans="1:12" ht="27.95" customHeight="1" x14ac:dyDescent="0.25">
      <c r="A79" s="30">
        <f t="shared" si="5"/>
        <v>58</v>
      </c>
      <c r="B79" s="36" t="s">
        <v>147</v>
      </c>
      <c r="C79" s="32">
        <v>366.8</v>
      </c>
      <c r="D79" s="57">
        <f t="shared" si="6"/>
        <v>422.07676000000004</v>
      </c>
      <c r="E79" s="57">
        <v>385.7</v>
      </c>
      <c r="F79" s="79">
        <v>15.2</v>
      </c>
      <c r="G79" s="79">
        <v>15.2</v>
      </c>
      <c r="H79" s="75">
        <f>C79*G79</f>
        <v>5575.36</v>
      </c>
      <c r="I79" s="75">
        <v>100</v>
      </c>
      <c r="J79" s="75"/>
      <c r="K79" s="75">
        <v>325</v>
      </c>
      <c r="L79" s="75">
        <f t="shared" si="7"/>
        <v>6000.36</v>
      </c>
    </row>
    <row r="80" spans="1:12" ht="27.95" customHeight="1" x14ac:dyDescent="0.25">
      <c r="A80" s="30"/>
      <c r="B80" s="53" t="s">
        <v>148</v>
      </c>
      <c r="C80" s="81"/>
      <c r="D80" s="57"/>
      <c r="E80" s="57"/>
      <c r="F80" s="84"/>
      <c r="G80" s="79"/>
      <c r="H80" s="85"/>
      <c r="I80" s="75"/>
      <c r="J80" s="75"/>
      <c r="K80" s="75"/>
      <c r="L80" s="75"/>
    </row>
    <row r="81" spans="1:12" ht="27.95" customHeight="1" x14ac:dyDescent="0.25">
      <c r="A81" s="30">
        <v>59</v>
      </c>
      <c r="B81" s="43" t="s">
        <v>150</v>
      </c>
      <c r="C81" s="81">
        <v>377.47</v>
      </c>
      <c r="D81" s="57">
        <f>C81*1.0452</f>
        <v>394.53164399999997</v>
      </c>
      <c r="E81" s="57">
        <f>D81</f>
        <v>394.53164399999997</v>
      </c>
      <c r="F81" s="67">
        <v>15.2</v>
      </c>
      <c r="G81" s="79">
        <v>15.2</v>
      </c>
      <c r="H81" s="75">
        <f>C81*G81</f>
        <v>5737.5439999999999</v>
      </c>
      <c r="I81" s="75">
        <v>100</v>
      </c>
      <c r="J81" s="75"/>
      <c r="K81" s="75">
        <v>325</v>
      </c>
      <c r="L81" s="75">
        <f t="shared" si="7"/>
        <v>6162.5439999999999</v>
      </c>
    </row>
    <row r="82" spans="1:12" ht="27.95" customHeight="1" x14ac:dyDescent="0.25">
      <c r="A82" s="30">
        <v>60</v>
      </c>
      <c r="B82" s="57" t="s">
        <v>152</v>
      </c>
      <c r="C82" s="81">
        <f>H82/F82</f>
        <v>305.8828947368421</v>
      </c>
      <c r="D82" s="57">
        <f>(1.1507*C82)</f>
        <v>351.97944697368422</v>
      </c>
      <c r="E82" s="57">
        <v>351.98</v>
      </c>
      <c r="F82" s="67">
        <v>15.2</v>
      </c>
      <c r="G82" s="79">
        <v>15.2</v>
      </c>
      <c r="H82" s="75">
        <v>4649.42</v>
      </c>
      <c r="I82" s="75">
        <v>100</v>
      </c>
      <c r="J82" s="75"/>
      <c r="K82" s="75">
        <v>325</v>
      </c>
      <c r="L82" s="75">
        <f t="shared" si="7"/>
        <v>5074.42</v>
      </c>
    </row>
    <row r="83" spans="1:12" ht="27.95" customHeight="1" x14ac:dyDescent="0.25">
      <c r="A83" s="30">
        <v>61</v>
      </c>
      <c r="B83" s="57" t="s">
        <v>154</v>
      </c>
      <c r="C83" s="81">
        <f>H83/F83</f>
        <v>336.46776315789475</v>
      </c>
      <c r="D83" s="57">
        <f>(1.1507*C83)</f>
        <v>387.17345506578948</v>
      </c>
      <c r="E83" s="57">
        <v>399.32</v>
      </c>
      <c r="F83" s="79">
        <v>15.2</v>
      </c>
      <c r="G83" s="79">
        <v>15.2</v>
      </c>
      <c r="H83" s="75">
        <v>5114.3100000000004</v>
      </c>
      <c r="I83" s="75">
        <v>100</v>
      </c>
      <c r="J83" s="75"/>
      <c r="K83" s="75">
        <v>325</v>
      </c>
      <c r="L83" s="75">
        <f t="shared" si="7"/>
        <v>5539.31</v>
      </c>
    </row>
    <row r="84" spans="1:12" ht="27.95" customHeight="1" x14ac:dyDescent="0.25">
      <c r="A84" s="30">
        <v>62</v>
      </c>
      <c r="B84" s="57" t="s">
        <v>326</v>
      </c>
      <c r="C84" s="81">
        <v>315</v>
      </c>
      <c r="D84" s="57">
        <f>C84*1.0452</f>
        <v>329.23799999999994</v>
      </c>
      <c r="E84" s="57">
        <f>D84</f>
        <v>329.23799999999994</v>
      </c>
      <c r="F84" s="79">
        <v>15.2</v>
      </c>
      <c r="G84" s="79">
        <v>15.2</v>
      </c>
      <c r="H84" s="75">
        <f>C84*G84</f>
        <v>4788</v>
      </c>
      <c r="I84" s="75">
        <v>100</v>
      </c>
      <c r="J84" s="75"/>
      <c r="K84" s="75">
        <v>325</v>
      </c>
      <c r="L84" s="75">
        <f t="shared" si="7"/>
        <v>5213</v>
      </c>
    </row>
    <row r="85" spans="1:12" ht="27.95" customHeight="1" x14ac:dyDescent="0.25">
      <c r="A85" s="30"/>
      <c r="B85" s="53" t="s">
        <v>155</v>
      </c>
      <c r="C85" s="81"/>
      <c r="D85" s="57"/>
      <c r="E85" s="57"/>
      <c r="F85" s="67"/>
      <c r="G85" s="79"/>
      <c r="H85" s="75"/>
      <c r="I85" s="75"/>
      <c r="J85" s="75"/>
      <c r="K85" s="75"/>
      <c r="L85" s="75"/>
    </row>
    <row r="86" spans="1:12" ht="27.95" customHeight="1" x14ac:dyDescent="0.25">
      <c r="A86" s="30">
        <v>63</v>
      </c>
      <c r="B86" s="43" t="s">
        <v>157</v>
      </c>
      <c r="C86" s="81">
        <v>326.67</v>
      </c>
      <c r="D86" s="57">
        <f>C86*1.0452</f>
        <v>341.43548399999997</v>
      </c>
      <c r="E86" s="57">
        <f>D86</f>
        <v>341.43548399999997</v>
      </c>
      <c r="F86" s="79">
        <v>15.2</v>
      </c>
      <c r="G86" s="79">
        <v>15.2</v>
      </c>
      <c r="H86" s="75">
        <f>C86*G86</f>
        <v>4965.384</v>
      </c>
      <c r="I86" s="75">
        <v>100</v>
      </c>
      <c r="J86" s="75"/>
      <c r="K86" s="75">
        <v>325</v>
      </c>
      <c r="L86" s="75">
        <f t="shared" si="7"/>
        <v>5390.384</v>
      </c>
    </row>
    <row r="87" spans="1:12" ht="27.95" customHeight="1" x14ac:dyDescent="0.25">
      <c r="A87" s="30"/>
      <c r="B87" s="23" t="s">
        <v>158</v>
      </c>
      <c r="C87" s="81"/>
      <c r="D87" s="57"/>
      <c r="E87" s="57"/>
      <c r="F87" s="79"/>
      <c r="G87" s="79"/>
      <c r="H87" s="75"/>
      <c r="I87" s="75"/>
      <c r="J87" s="75"/>
      <c r="K87" s="75"/>
      <c r="L87" s="75"/>
    </row>
    <row r="88" spans="1:12" ht="22.5" customHeight="1" x14ac:dyDescent="0.3">
      <c r="A88" s="3">
        <v>64</v>
      </c>
      <c r="B88" s="39" t="s">
        <v>160</v>
      </c>
      <c r="C88" s="81">
        <v>309.48</v>
      </c>
      <c r="D88" s="57">
        <f>C88*1.0452</f>
        <v>323.46849600000002</v>
      </c>
      <c r="E88" s="57">
        <f>D88</f>
        <v>323.46849600000002</v>
      </c>
      <c r="F88" s="79">
        <v>15.2</v>
      </c>
      <c r="G88" s="79">
        <v>15.2</v>
      </c>
      <c r="H88" s="75">
        <f>C88*G88</f>
        <v>4704.0960000000005</v>
      </c>
      <c r="I88" s="75">
        <v>100</v>
      </c>
      <c r="J88" s="75"/>
      <c r="K88" s="75">
        <v>325</v>
      </c>
      <c r="L88" s="75">
        <f t="shared" si="7"/>
        <v>5129.0960000000005</v>
      </c>
    </row>
    <row r="89" spans="1:12" ht="27.95" customHeight="1" x14ac:dyDescent="0.25">
      <c r="A89" s="3">
        <v>65</v>
      </c>
      <c r="B89" s="36" t="s">
        <v>164</v>
      </c>
      <c r="C89" s="81">
        <f>H89/F89</f>
        <v>261.98421052631579</v>
      </c>
      <c r="D89" s="57">
        <f>(1.1507*C89)</f>
        <v>301.46523105263162</v>
      </c>
      <c r="E89" s="57">
        <v>317.66000000000003</v>
      </c>
      <c r="F89" s="79">
        <v>15.2</v>
      </c>
      <c r="G89" s="79">
        <v>15.2</v>
      </c>
      <c r="H89" s="75">
        <v>3982.16</v>
      </c>
      <c r="I89" s="75">
        <v>100</v>
      </c>
      <c r="J89" s="75"/>
      <c r="K89" s="75">
        <v>325</v>
      </c>
      <c r="L89" s="75">
        <f t="shared" si="7"/>
        <v>4407.16</v>
      </c>
    </row>
    <row r="90" spans="1:12" ht="27.95" customHeight="1" x14ac:dyDescent="0.25">
      <c r="A90" s="3">
        <f>A89+1</f>
        <v>66</v>
      </c>
      <c r="B90" s="48" t="s">
        <v>166</v>
      </c>
      <c r="C90" s="81">
        <f>H90/F90</f>
        <v>318.76381578947371</v>
      </c>
      <c r="D90" s="57">
        <f>(1.1507*C90)</f>
        <v>366.80152282894744</v>
      </c>
      <c r="E90" s="57">
        <f>D90</f>
        <v>366.80152282894744</v>
      </c>
      <c r="F90" s="79">
        <v>15.2</v>
      </c>
      <c r="G90" s="79">
        <v>15.2</v>
      </c>
      <c r="H90" s="66">
        <v>4845.21</v>
      </c>
      <c r="I90" s="75">
        <v>100</v>
      </c>
      <c r="J90" s="75"/>
      <c r="K90" s="75">
        <v>325</v>
      </c>
      <c r="L90" s="75">
        <f t="shared" si="7"/>
        <v>5270.21</v>
      </c>
    </row>
    <row r="91" spans="1:12" ht="27.95" customHeight="1" x14ac:dyDescent="0.25">
      <c r="A91" s="3">
        <f>A90+1</f>
        <v>67</v>
      </c>
      <c r="B91" s="48" t="s">
        <v>168</v>
      </c>
      <c r="C91" s="32">
        <v>316.18</v>
      </c>
      <c r="D91" s="57">
        <f>(1.1507*C91)</f>
        <v>363.828326</v>
      </c>
      <c r="E91" s="57">
        <f>D91</f>
        <v>363.828326</v>
      </c>
      <c r="F91" s="79">
        <v>15.2</v>
      </c>
      <c r="G91" s="79">
        <v>15.2</v>
      </c>
      <c r="H91" s="66">
        <f>C91*G91</f>
        <v>4805.9359999999997</v>
      </c>
      <c r="I91" s="75">
        <v>100</v>
      </c>
      <c r="J91" s="75"/>
      <c r="K91" s="75">
        <v>325</v>
      </c>
      <c r="L91" s="75">
        <f t="shared" si="7"/>
        <v>5230.9359999999997</v>
      </c>
    </row>
    <row r="92" spans="1:12" ht="27.95" customHeight="1" x14ac:dyDescent="0.25">
      <c r="A92" s="3">
        <f>A91+1</f>
        <v>68</v>
      </c>
      <c r="B92" s="36" t="s">
        <v>170</v>
      </c>
      <c r="C92" s="81">
        <f>H92/F92</f>
        <v>251.86710526315792</v>
      </c>
      <c r="D92" s="57">
        <f>(1.1507*C92)</f>
        <v>289.82347802631585</v>
      </c>
      <c r="E92" s="57">
        <v>310.08</v>
      </c>
      <c r="F92" s="79">
        <v>15.2</v>
      </c>
      <c r="G92" s="79">
        <v>15.2</v>
      </c>
      <c r="H92" s="75">
        <v>3828.38</v>
      </c>
      <c r="I92" s="75">
        <v>100</v>
      </c>
      <c r="J92" s="75"/>
      <c r="K92" s="75">
        <v>325</v>
      </c>
      <c r="L92" s="75">
        <f t="shared" si="7"/>
        <v>4253.38</v>
      </c>
    </row>
    <row r="93" spans="1:12" ht="27.95" customHeight="1" x14ac:dyDescent="0.25">
      <c r="A93" s="38">
        <f>A92+1</f>
        <v>69</v>
      </c>
      <c r="B93" s="36" t="s">
        <v>321</v>
      </c>
      <c r="C93" s="81">
        <v>305.92</v>
      </c>
      <c r="D93" s="57">
        <v>319.75</v>
      </c>
      <c r="E93" s="57">
        <v>319.75</v>
      </c>
      <c r="F93" s="79">
        <v>15.2</v>
      </c>
      <c r="G93" s="79">
        <v>15.2</v>
      </c>
      <c r="H93" s="75">
        <f>C93*G93</f>
        <v>4649.9840000000004</v>
      </c>
      <c r="I93" s="75">
        <v>100</v>
      </c>
      <c r="J93" s="75"/>
      <c r="K93" s="75">
        <v>325</v>
      </c>
      <c r="L93" s="75">
        <f t="shared" si="7"/>
        <v>5074.9840000000004</v>
      </c>
    </row>
    <row r="94" spans="1:12" ht="27.95" customHeight="1" x14ac:dyDescent="0.25">
      <c r="A94" s="3"/>
      <c r="B94" s="23" t="s">
        <v>171</v>
      </c>
      <c r="C94" s="81"/>
      <c r="D94" s="57"/>
      <c r="E94" s="57"/>
      <c r="F94" s="79"/>
      <c r="G94" s="79"/>
      <c r="H94" s="75"/>
      <c r="I94" s="75"/>
      <c r="J94" s="75"/>
      <c r="K94" s="75"/>
      <c r="L94" s="75"/>
    </row>
    <row r="95" spans="1:12" ht="27.95" customHeight="1" x14ac:dyDescent="0.25">
      <c r="A95" s="30">
        <v>70</v>
      </c>
      <c r="B95" s="36" t="s">
        <v>173</v>
      </c>
      <c r="C95" s="81">
        <v>377.47</v>
      </c>
      <c r="D95" s="57">
        <f>C95*1.0452</f>
        <v>394.53164399999997</v>
      </c>
      <c r="E95" s="57">
        <f>D95</f>
        <v>394.53164399999997</v>
      </c>
      <c r="F95" s="79">
        <v>15.2</v>
      </c>
      <c r="G95" s="79">
        <v>15.2</v>
      </c>
      <c r="H95" s="75">
        <f>C95*G95</f>
        <v>5737.5439999999999</v>
      </c>
      <c r="I95" s="75">
        <v>100</v>
      </c>
      <c r="J95" s="75"/>
      <c r="K95" s="75">
        <v>325</v>
      </c>
      <c r="L95" s="75">
        <f t="shared" si="7"/>
        <v>6162.5439999999999</v>
      </c>
    </row>
    <row r="96" spans="1:12" ht="27.95" customHeight="1" x14ac:dyDescent="0.25">
      <c r="A96" s="30">
        <f t="shared" ref="A96:A148" si="8">A95+1</f>
        <v>71</v>
      </c>
      <c r="B96" s="36" t="s">
        <v>175</v>
      </c>
      <c r="C96" s="81">
        <v>269.11</v>
      </c>
      <c r="D96" s="57">
        <f t="shared" ref="D96:D115" si="9">(1.1507*C96)</f>
        <v>309.66487700000005</v>
      </c>
      <c r="E96" s="57">
        <v>319.93</v>
      </c>
      <c r="F96" s="79">
        <v>15.2</v>
      </c>
      <c r="G96" s="79">
        <v>15.2</v>
      </c>
      <c r="H96" s="75">
        <f>C96*G96</f>
        <v>4090.4720000000002</v>
      </c>
      <c r="I96" s="75">
        <v>100</v>
      </c>
      <c r="J96" s="75"/>
      <c r="K96" s="75">
        <v>325</v>
      </c>
      <c r="L96" s="75">
        <f t="shared" si="7"/>
        <v>4515.4719999999998</v>
      </c>
    </row>
    <row r="97" spans="1:12" ht="27.95" customHeight="1" x14ac:dyDescent="0.25">
      <c r="A97" s="30">
        <f t="shared" si="8"/>
        <v>72</v>
      </c>
      <c r="B97" s="36" t="s">
        <v>177</v>
      </c>
      <c r="C97" s="81">
        <f t="shared" ref="C97:C115" si="10">H97/F97</f>
        <v>269.11381578947373</v>
      </c>
      <c r="D97" s="57">
        <f t="shared" si="9"/>
        <v>309.66926782894745</v>
      </c>
      <c r="E97" s="57">
        <v>333.98</v>
      </c>
      <c r="F97" s="79">
        <v>15.2</v>
      </c>
      <c r="G97" s="79">
        <v>15.2</v>
      </c>
      <c r="H97" s="75">
        <v>4090.53</v>
      </c>
      <c r="I97" s="75">
        <v>100</v>
      </c>
      <c r="J97" s="75"/>
      <c r="K97" s="75">
        <v>325</v>
      </c>
      <c r="L97" s="75">
        <f t="shared" si="7"/>
        <v>4515.5300000000007</v>
      </c>
    </row>
    <row r="98" spans="1:12" ht="27.95" customHeight="1" x14ac:dyDescent="0.25">
      <c r="A98" s="30">
        <f t="shared" si="8"/>
        <v>73</v>
      </c>
      <c r="B98" s="36" t="s">
        <v>179</v>
      </c>
      <c r="C98" s="81">
        <f t="shared" si="10"/>
        <v>269.11381578947373</v>
      </c>
      <c r="D98" s="57">
        <f t="shared" si="9"/>
        <v>309.66926782894745</v>
      </c>
      <c r="E98" s="57">
        <v>325.87</v>
      </c>
      <c r="F98" s="79">
        <v>15.2</v>
      </c>
      <c r="G98" s="79">
        <v>15.2</v>
      </c>
      <c r="H98" s="75">
        <v>4090.53</v>
      </c>
      <c r="I98" s="75">
        <v>100</v>
      </c>
      <c r="J98" s="75"/>
      <c r="K98" s="75">
        <v>325</v>
      </c>
      <c r="L98" s="75">
        <f t="shared" si="7"/>
        <v>4515.5300000000007</v>
      </c>
    </row>
    <row r="99" spans="1:12" ht="27.95" customHeight="1" x14ac:dyDescent="0.25">
      <c r="A99" s="30">
        <f t="shared" si="8"/>
        <v>74</v>
      </c>
      <c r="B99" s="36" t="s">
        <v>181</v>
      </c>
      <c r="C99" s="81">
        <f t="shared" si="10"/>
        <v>269.11381578947373</v>
      </c>
      <c r="D99" s="57">
        <f t="shared" si="9"/>
        <v>309.66926782894745</v>
      </c>
      <c r="E99" s="57">
        <v>309.67</v>
      </c>
      <c r="F99" s="79">
        <v>15.2</v>
      </c>
      <c r="G99" s="79">
        <v>15.2</v>
      </c>
      <c r="H99" s="75">
        <v>4090.53</v>
      </c>
      <c r="I99" s="75">
        <v>100</v>
      </c>
      <c r="J99" s="75"/>
      <c r="K99" s="75">
        <v>325</v>
      </c>
      <c r="L99" s="75">
        <f t="shared" si="7"/>
        <v>4515.5300000000007</v>
      </c>
    </row>
    <row r="100" spans="1:12" ht="27.95" customHeight="1" x14ac:dyDescent="0.25">
      <c r="A100" s="30">
        <f t="shared" si="8"/>
        <v>75</v>
      </c>
      <c r="B100" s="36" t="s">
        <v>183</v>
      </c>
      <c r="C100" s="81">
        <f t="shared" si="10"/>
        <v>269.11381578947373</v>
      </c>
      <c r="D100" s="57">
        <f t="shared" si="9"/>
        <v>309.66926782894745</v>
      </c>
      <c r="E100" s="57">
        <v>333.98</v>
      </c>
      <c r="F100" s="79">
        <v>15.2</v>
      </c>
      <c r="G100" s="79">
        <v>15.2</v>
      </c>
      <c r="H100" s="75">
        <v>4090.53</v>
      </c>
      <c r="I100" s="75">
        <v>100</v>
      </c>
      <c r="J100" s="75"/>
      <c r="K100" s="75">
        <v>325</v>
      </c>
      <c r="L100" s="75">
        <f t="shared" si="7"/>
        <v>4515.5300000000007</v>
      </c>
    </row>
    <row r="101" spans="1:12" ht="27.95" customHeight="1" x14ac:dyDescent="0.25">
      <c r="A101" s="30">
        <f t="shared" si="8"/>
        <v>76</v>
      </c>
      <c r="B101" s="36" t="s">
        <v>185</v>
      </c>
      <c r="C101" s="81">
        <f t="shared" si="10"/>
        <v>269.11381578947373</v>
      </c>
      <c r="D101" s="57">
        <f t="shared" si="9"/>
        <v>309.66926782894745</v>
      </c>
      <c r="E101" s="57">
        <f>D101</f>
        <v>309.66926782894745</v>
      </c>
      <c r="F101" s="79">
        <v>15.2</v>
      </c>
      <c r="G101" s="79">
        <v>15.2</v>
      </c>
      <c r="H101" s="75">
        <v>4090.53</v>
      </c>
      <c r="I101" s="75">
        <v>100</v>
      </c>
      <c r="J101" s="75"/>
      <c r="K101" s="75">
        <v>325</v>
      </c>
      <c r="L101" s="75">
        <f t="shared" si="7"/>
        <v>4515.5300000000007</v>
      </c>
    </row>
    <row r="102" spans="1:12" ht="27.95" customHeight="1" x14ac:dyDescent="0.25">
      <c r="A102" s="30">
        <f t="shared" si="8"/>
        <v>77</v>
      </c>
      <c r="B102" s="36" t="s">
        <v>187</v>
      </c>
      <c r="C102" s="81">
        <f t="shared" si="10"/>
        <v>269.11381578947373</v>
      </c>
      <c r="D102" s="57">
        <f t="shared" si="9"/>
        <v>309.66926782894745</v>
      </c>
      <c r="E102" s="57">
        <v>322.83999999999997</v>
      </c>
      <c r="F102" s="79">
        <v>15.2</v>
      </c>
      <c r="G102" s="79">
        <v>15.2</v>
      </c>
      <c r="H102" s="75">
        <v>4090.53</v>
      </c>
      <c r="I102" s="75">
        <v>100</v>
      </c>
      <c r="J102" s="75"/>
      <c r="K102" s="75">
        <v>325</v>
      </c>
      <c r="L102" s="75">
        <f t="shared" si="7"/>
        <v>4515.5300000000007</v>
      </c>
    </row>
    <row r="103" spans="1:12" ht="27.95" customHeight="1" x14ac:dyDescent="0.25">
      <c r="A103" s="30">
        <f t="shared" si="8"/>
        <v>78</v>
      </c>
      <c r="B103" s="36" t="s">
        <v>189</v>
      </c>
      <c r="C103" s="81">
        <f t="shared" si="10"/>
        <v>269.11381578947373</v>
      </c>
      <c r="D103" s="57">
        <f t="shared" si="9"/>
        <v>309.66926782894745</v>
      </c>
      <c r="E103" s="57">
        <v>333.98</v>
      </c>
      <c r="F103" s="79">
        <v>15.2</v>
      </c>
      <c r="G103" s="79">
        <v>15.2</v>
      </c>
      <c r="H103" s="75">
        <v>4090.53</v>
      </c>
      <c r="I103" s="75">
        <v>100</v>
      </c>
      <c r="J103" s="75"/>
      <c r="K103" s="75">
        <v>325</v>
      </c>
      <c r="L103" s="75">
        <f t="shared" si="7"/>
        <v>4515.5300000000007</v>
      </c>
    </row>
    <row r="104" spans="1:12" ht="27.95" customHeight="1" x14ac:dyDescent="0.25">
      <c r="A104" s="30">
        <f t="shared" si="8"/>
        <v>79</v>
      </c>
      <c r="B104" s="36" t="s">
        <v>191</v>
      </c>
      <c r="C104" s="81">
        <f>H104/F104</f>
        <v>269.11381578947373</v>
      </c>
      <c r="D104" s="57">
        <f>(1.1507*C104)</f>
        <v>309.66926782894745</v>
      </c>
      <c r="E104" s="57">
        <v>329.93</v>
      </c>
      <c r="F104" s="79">
        <v>15.2</v>
      </c>
      <c r="G104" s="79">
        <v>15.2</v>
      </c>
      <c r="H104" s="75">
        <v>4090.53</v>
      </c>
      <c r="I104" s="75">
        <v>100</v>
      </c>
      <c r="J104" s="75"/>
      <c r="K104" s="75">
        <v>325</v>
      </c>
      <c r="L104" s="75">
        <f t="shared" si="7"/>
        <v>4515.5300000000007</v>
      </c>
    </row>
    <row r="105" spans="1:12" ht="27.95" customHeight="1" x14ac:dyDescent="0.25">
      <c r="A105" s="30">
        <f t="shared" si="8"/>
        <v>80</v>
      </c>
      <c r="B105" s="36" t="s">
        <v>193</v>
      </c>
      <c r="C105" s="81">
        <f t="shared" si="10"/>
        <v>225.79605263157896</v>
      </c>
      <c r="D105" s="57">
        <f t="shared" si="9"/>
        <v>259.82351776315789</v>
      </c>
      <c r="E105" s="57">
        <v>280.08</v>
      </c>
      <c r="F105" s="79">
        <v>15.2</v>
      </c>
      <c r="G105" s="79">
        <v>15.2</v>
      </c>
      <c r="H105" s="75">
        <v>3432.1</v>
      </c>
      <c r="I105" s="75">
        <v>100</v>
      </c>
      <c r="J105" s="75"/>
      <c r="K105" s="75">
        <v>325</v>
      </c>
      <c r="L105" s="75">
        <f t="shared" si="7"/>
        <v>3857.1</v>
      </c>
    </row>
    <row r="106" spans="1:12" ht="27.95" customHeight="1" x14ac:dyDescent="0.25">
      <c r="A106" s="30">
        <f t="shared" si="8"/>
        <v>81</v>
      </c>
      <c r="B106" s="36" t="s">
        <v>195</v>
      </c>
      <c r="C106" s="81">
        <f t="shared" si="10"/>
        <v>137.0078947368421</v>
      </c>
      <c r="D106" s="57">
        <f t="shared" si="9"/>
        <v>157.65498447368421</v>
      </c>
      <c r="E106" s="57">
        <v>178.24</v>
      </c>
      <c r="F106" s="79">
        <v>15.2</v>
      </c>
      <c r="G106" s="79">
        <v>15.2</v>
      </c>
      <c r="H106" s="75">
        <v>2082.52</v>
      </c>
      <c r="I106" s="75">
        <v>100</v>
      </c>
      <c r="J106" s="75"/>
      <c r="K106" s="75">
        <v>325</v>
      </c>
      <c r="L106" s="75">
        <f t="shared" si="7"/>
        <v>2507.52</v>
      </c>
    </row>
    <row r="107" spans="1:12" ht="27.95" customHeight="1" x14ac:dyDescent="0.25">
      <c r="A107" s="30">
        <f t="shared" si="8"/>
        <v>82</v>
      </c>
      <c r="B107" s="36" t="s">
        <v>197</v>
      </c>
      <c r="C107" s="81">
        <f t="shared" si="10"/>
        <v>215.7572368421053</v>
      </c>
      <c r="D107" s="57">
        <f t="shared" si="9"/>
        <v>248.27185243421059</v>
      </c>
      <c r="E107" s="57">
        <v>268.52999999999997</v>
      </c>
      <c r="F107" s="79">
        <v>15.2</v>
      </c>
      <c r="G107" s="79">
        <v>15.2</v>
      </c>
      <c r="H107" s="75">
        <v>3279.51</v>
      </c>
      <c r="I107" s="75">
        <v>100</v>
      </c>
      <c r="J107" s="75"/>
      <c r="K107" s="75">
        <v>325</v>
      </c>
      <c r="L107" s="75">
        <f t="shared" si="7"/>
        <v>3704.51</v>
      </c>
    </row>
    <row r="108" spans="1:12" ht="27.95" customHeight="1" x14ac:dyDescent="0.25">
      <c r="A108" s="30">
        <f t="shared" si="8"/>
        <v>83</v>
      </c>
      <c r="B108" s="36" t="s">
        <v>199</v>
      </c>
      <c r="C108" s="81">
        <f t="shared" si="10"/>
        <v>225.79605263157896</v>
      </c>
      <c r="D108" s="57">
        <f t="shared" si="9"/>
        <v>259.82351776315789</v>
      </c>
      <c r="E108" s="57">
        <v>278.72000000000003</v>
      </c>
      <c r="F108" s="79">
        <v>15.2</v>
      </c>
      <c r="G108" s="79">
        <v>15.2</v>
      </c>
      <c r="H108" s="75">
        <v>3432.1</v>
      </c>
      <c r="I108" s="75">
        <v>100</v>
      </c>
      <c r="J108" s="75"/>
      <c r="K108" s="75">
        <v>325</v>
      </c>
      <c r="L108" s="75">
        <f t="shared" si="7"/>
        <v>3857.1</v>
      </c>
    </row>
    <row r="109" spans="1:12" ht="27.95" customHeight="1" x14ac:dyDescent="0.25">
      <c r="A109" s="30">
        <f t="shared" si="8"/>
        <v>84</v>
      </c>
      <c r="B109" s="36" t="s">
        <v>201</v>
      </c>
      <c r="C109" s="81">
        <v>225.8</v>
      </c>
      <c r="D109" s="57">
        <f t="shared" si="9"/>
        <v>259.82806000000005</v>
      </c>
      <c r="E109" s="57">
        <v>276.02</v>
      </c>
      <c r="F109" s="79">
        <v>15.2</v>
      </c>
      <c r="G109" s="79">
        <v>15.2</v>
      </c>
      <c r="H109" s="75">
        <f>C109*G109</f>
        <v>3432.16</v>
      </c>
      <c r="I109" s="75">
        <v>100</v>
      </c>
      <c r="J109" s="75"/>
      <c r="K109" s="75">
        <v>325</v>
      </c>
      <c r="L109" s="75">
        <f t="shared" si="7"/>
        <v>3857.16</v>
      </c>
    </row>
    <row r="110" spans="1:12" ht="27.95" customHeight="1" x14ac:dyDescent="0.25">
      <c r="A110" s="30">
        <f t="shared" si="8"/>
        <v>85</v>
      </c>
      <c r="B110" s="36" t="s">
        <v>203</v>
      </c>
      <c r="C110" s="81">
        <f t="shared" si="10"/>
        <v>243.26842105263157</v>
      </c>
      <c r="D110" s="57">
        <f t="shared" si="9"/>
        <v>279.92897210526314</v>
      </c>
      <c r="E110" s="57">
        <v>296.13</v>
      </c>
      <c r="F110" s="79">
        <v>15.2</v>
      </c>
      <c r="G110" s="79">
        <v>15.2</v>
      </c>
      <c r="H110" s="75">
        <v>3697.68</v>
      </c>
      <c r="I110" s="75">
        <v>100</v>
      </c>
      <c r="J110" s="75"/>
      <c r="K110" s="75">
        <v>325</v>
      </c>
      <c r="L110" s="75">
        <f t="shared" si="7"/>
        <v>4122.68</v>
      </c>
    </row>
    <row r="111" spans="1:12" ht="27.95" customHeight="1" x14ac:dyDescent="0.25">
      <c r="A111" s="30">
        <f t="shared" si="8"/>
        <v>86</v>
      </c>
      <c r="B111" s="36" t="s">
        <v>205</v>
      </c>
      <c r="C111" s="81">
        <f t="shared" si="10"/>
        <v>231.57105263157897</v>
      </c>
      <c r="D111" s="57">
        <f t="shared" si="9"/>
        <v>266.46881026315793</v>
      </c>
      <c r="E111" s="57">
        <v>286.73</v>
      </c>
      <c r="F111" s="79">
        <v>15.2</v>
      </c>
      <c r="G111" s="79">
        <v>15.2</v>
      </c>
      <c r="H111" s="75">
        <v>3519.88</v>
      </c>
      <c r="I111" s="75">
        <v>100</v>
      </c>
      <c r="J111" s="75"/>
      <c r="K111" s="75">
        <v>325</v>
      </c>
      <c r="L111" s="75">
        <f t="shared" si="7"/>
        <v>3944.88</v>
      </c>
    </row>
    <row r="112" spans="1:12" ht="27.95" customHeight="1" x14ac:dyDescent="0.25">
      <c r="A112" s="30">
        <f t="shared" si="8"/>
        <v>87</v>
      </c>
      <c r="B112" s="36" t="s">
        <v>207</v>
      </c>
      <c r="C112" s="81">
        <f t="shared" si="10"/>
        <v>225.79605263157896</v>
      </c>
      <c r="D112" s="57">
        <f t="shared" si="9"/>
        <v>259.82351776315789</v>
      </c>
      <c r="E112" s="57">
        <f>D112</f>
        <v>259.82351776315789</v>
      </c>
      <c r="F112" s="79">
        <v>15.2</v>
      </c>
      <c r="G112" s="79">
        <v>15.2</v>
      </c>
      <c r="H112" s="75">
        <v>3432.1</v>
      </c>
      <c r="I112" s="75">
        <v>100</v>
      </c>
      <c r="J112" s="75"/>
      <c r="K112" s="75">
        <v>325</v>
      </c>
      <c r="L112" s="75">
        <f t="shared" si="7"/>
        <v>3857.1</v>
      </c>
    </row>
    <row r="113" spans="1:12" ht="27.95" customHeight="1" x14ac:dyDescent="0.25">
      <c r="A113" s="30">
        <f t="shared" si="8"/>
        <v>88</v>
      </c>
      <c r="B113" s="43" t="s">
        <v>209</v>
      </c>
      <c r="C113" s="81">
        <f>H113/F113</f>
        <v>338.66447368421052</v>
      </c>
      <c r="D113" s="57">
        <f>(1.1507*C113)</f>
        <v>389.70120986842107</v>
      </c>
      <c r="E113" s="57">
        <f>D113</f>
        <v>389.70120986842107</v>
      </c>
      <c r="F113" s="79">
        <v>15.2</v>
      </c>
      <c r="G113" s="79">
        <v>15.2</v>
      </c>
      <c r="H113" s="75">
        <v>5147.7</v>
      </c>
      <c r="I113" s="75">
        <v>100</v>
      </c>
      <c r="J113" s="75"/>
      <c r="K113" s="75">
        <v>325</v>
      </c>
      <c r="L113" s="75">
        <f t="shared" si="7"/>
        <v>5572.7</v>
      </c>
    </row>
    <row r="114" spans="1:12" ht="27.95" customHeight="1" x14ac:dyDescent="0.25">
      <c r="A114" s="30">
        <f t="shared" si="8"/>
        <v>89</v>
      </c>
      <c r="B114" s="36" t="s">
        <v>211</v>
      </c>
      <c r="C114" s="81">
        <f t="shared" si="10"/>
        <v>244.79210526315791</v>
      </c>
      <c r="D114" s="57">
        <f t="shared" si="9"/>
        <v>281.68227552631583</v>
      </c>
      <c r="E114" s="57">
        <v>293.83</v>
      </c>
      <c r="F114" s="79">
        <v>15.2</v>
      </c>
      <c r="G114" s="79">
        <v>15.2</v>
      </c>
      <c r="H114" s="75">
        <v>3720.84</v>
      </c>
      <c r="I114" s="75">
        <v>100</v>
      </c>
      <c r="J114" s="75"/>
      <c r="K114" s="75">
        <v>325</v>
      </c>
      <c r="L114" s="75">
        <f t="shared" si="7"/>
        <v>4145.84</v>
      </c>
    </row>
    <row r="115" spans="1:12" ht="27.95" customHeight="1" x14ac:dyDescent="0.25">
      <c r="A115" s="30">
        <f>A114+1</f>
        <v>90</v>
      </c>
      <c r="B115" s="36" t="s">
        <v>213</v>
      </c>
      <c r="C115" s="81">
        <f t="shared" si="10"/>
        <v>244.79210526315791</v>
      </c>
      <c r="D115" s="57">
        <f t="shared" si="9"/>
        <v>281.68227552631583</v>
      </c>
      <c r="E115" s="57">
        <v>297.88</v>
      </c>
      <c r="F115" s="79">
        <v>15.2</v>
      </c>
      <c r="G115" s="79">
        <v>15.2</v>
      </c>
      <c r="H115" s="75">
        <v>3720.84</v>
      </c>
      <c r="I115" s="75">
        <v>100</v>
      </c>
      <c r="J115" s="75"/>
      <c r="K115" s="75">
        <v>325</v>
      </c>
      <c r="L115" s="75">
        <f t="shared" si="7"/>
        <v>4145.84</v>
      </c>
    </row>
    <row r="116" spans="1:12" ht="27.95" customHeight="1" x14ac:dyDescent="0.25">
      <c r="A116" s="30"/>
      <c r="B116" s="23" t="s">
        <v>216</v>
      </c>
      <c r="C116" s="81"/>
      <c r="D116" s="57"/>
      <c r="E116" s="57"/>
      <c r="F116" s="79"/>
      <c r="G116" s="79"/>
      <c r="H116" s="75"/>
      <c r="I116" s="75"/>
      <c r="J116" s="75"/>
      <c r="K116" s="75"/>
      <c r="L116" s="75"/>
    </row>
    <row r="117" spans="1:12" ht="21.75" customHeight="1" x14ac:dyDescent="0.3">
      <c r="A117" s="3">
        <v>91</v>
      </c>
      <c r="B117" s="82" t="s">
        <v>218</v>
      </c>
      <c r="C117" s="81">
        <v>377.47</v>
      </c>
      <c r="D117" s="57">
        <f>C117*1.0452</f>
        <v>394.53164399999997</v>
      </c>
      <c r="E117" s="57">
        <f>D117</f>
        <v>394.53164399999997</v>
      </c>
      <c r="F117" s="79">
        <v>15.2</v>
      </c>
      <c r="G117" s="79">
        <v>15.2</v>
      </c>
      <c r="H117" s="75">
        <f>C117*G117</f>
        <v>5737.5439999999999</v>
      </c>
      <c r="I117" s="75">
        <v>100</v>
      </c>
      <c r="J117" s="75"/>
      <c r="K117" s="75">
        <v>325</v>
      </c>
      <c r="L117" s="75">
        <f t="shared" si="7"/>
        <v>6162.5439999999999</v>
      </c>
    </row>
    <row r="118" spans="1:12" ht="27.95" customHeight="1" x14ac:dyDescent="0.25">
      <c r="A118" s="30">
        <v>92</v>
      </c>
      <c r="B118" s="36" t="s">
        <v>220</v>
      </c>
      <c r="C118" s="81">
        <f>H118/F118</f>
        <v>400.06973684210533</v>
      </c>
      <c r="D118" s="57">
        <f t="shared" ref="D118:D139" si="11">(1.1507*C118)</f>
        <v>460.36024618421061</v>
      </c>
      <c r="E118" s="57">
        <v>478.59</v>
      </c>
      <c r="F118" s="79">
        <v>15.2</v>
      </c>
      <c r="G118" s="79">
        <v>15.2</v>
      </c>
      <c r="H118" s="75">
        <v>6081.06</v>
      </c>
      <c r="I118" s="75">
        <v>100</v>
      </c>
      <c r="J118" s="75"/>
      <c r="K118" s="75">
        <v>325</v>
      </c>
      <c r="L118" s="75">
        <f t="shared" si="7"/>
        <v>6506.06</v>
      </c>
    </row>
    <row r="119" spans="1:12" ht="27.95" customHeight="1" x14ac:dyDescent="0.25">
      <c r="A119" s="30">
        <f t="shared" si="8"/>
        <v>93</v>
      </c>
      <c r="B119" s="36" t="s">
        <v>222</v>
      </c>
      <c r="C119" s="81">
        <f>H119/F119</f>
        <v>274.27171052631581</v>
      </c>
      <c r="D119" s="57">
        <f t="shared" si="11"/>
        <v>315.6044573026316</v>
      </c>
      <c r="E119" s="57">
        <v>339.91</v>
      </c>
      <c r="F119" s="79">
        <v>15.2</v>
      </c>
      <c r="G119" s="79">
        <v>15.2</v>
      </c>
      <c r="H119" s="75">
        <v>4168.93</v>
      </c>
      <c r="I119" s="75">
        <v>100</v>
      </c>
      <c r="J119" s="75"/>
      <c r="K119" s="75">
        <v>325</v>
      </c>
      <c r="L119" s="75">
        <f t="shared" si="7"/>
        <v>4593.93</v>
      </c>
    </row>
    <row r="120" spans="1:12" ht="27.95" customHeight="1" x14ac:dyDescent="0.25">
      <c r="A120" s="30">
        <f t="shared" si="8"/>
        <v>94</v>
      </c>
      <c r="B120" s="36" t="s">
        <v>224</v>
      </c>
      <c r="C120" s="81">
        <f t="shared" ref="C120:C139" si="12">H120/F120</f>
        <v>317.57763157894738</v>
      </c>
      <c r="D120" s="57">
        <f t="shared" si="11"/>
        <v>365.43658065789475</v>
      </c>
      <c r="E120" s="57">
        <v>385.7</v>
      </c>
      <c r="F120" s="79">
        <v>15.2</v>
      </c>
      <c r="G120" s="79">
        <v>15.2</v>
      </c>
      <c r="H120" s="75">
        <v>4827.18</v>
      </c>
      <c r="I120" s="75">
        <v>100</v>
      </c>
      <c r="J120" s="75"/>
      <c r="K120" s="75">
        <v>325</v>
      </c>
      <c r="L120" s="75">
        <f t="shared" si="7"/>
        <v>5252.18</v>
      </c>
    </row>
    <row r="121" spans="1:12" ht="27.95" customHeight="1" x14ac:dyDescent="0.25">
      <c r="A121" s="30">
        <f t="shared" si="8"/>
        <v>95</v>
      </c>
      <c r="B121" s="36" t="s">
        <v>226</v>
      </c>
      <c r="C121" s="81">
        <f t="shared" si="12"/>
        <v>266.84934210526319</v>
      </c>
      <c r="D121" s="57">
        <f t="shared" si="11"/>
        <v>307.06353796052639</v>
      </c>
      <c r="E121" s="57">
        <v>323.26</v>
      </c>
      <c r="F121" s="79">
        <v>15.2</v>
      </c>
      <c r="G121" s="79">
        <v>14.2</v>
      </c>
      <c r="H121" s="75">
        <v>4056.11</v>
      </c>
      <c r="I121" s="75">
        <v>100</v>
      </c>
      <c r="J121" s="75"/>
      <c r="K121" s="75">
        <v>325</v>
      </c>
      <c r="L121" s="75">
        <f t="shared" si="7"/>
        <v>4481.1100000000006</v>
      </c>
    </row>
    <row r="122" spans="1:12" ht="27.95" customHeight="1" x14ac:dyDescent="0.25">
      <c r="A122" s="30">
        <f t="shared" si="8"/>
        <v>96</v>
      </c>
      <c r="B122" s="36" t="s">
        <v>228</v>
      </c>
      <c r="C122" s="81">
        <f t="shared" si="12"/>
        <v>266.84934210526319</v>
      </c>
      <c r="D122" s="57">
        <f t="shared" si="11"/>
        <v>307.06353796052639</v>
      </c>
      <c r="E122" s="57">
        <v>331.37</v>
      </c>
      <c r="F122" s="79">
        <v>15.2</v>
      </c>
      <c r="G122" s="79">
        <v>15.2</v>
      </c>
      <c r="H122" s="75">
        <v>4056.11</v>
      </c>
      <c r="I122" s="75">
        <v>100</v>
      </c>
      <c r="J122" s="75"/>
      <c r="K122" s="75">
        <v>325</v>
      </c>
      <c r="L122" s="75">
        <f t="shared" si="7"/>
        <v>4481.1100000000006</v>
      </c>
    </row>
    <row r="123" spans="1:12" ht="27.95" customHeight="1" x14ac:dyDescent="0.25">
      <c r="A123" s="30">
        <f t="shared" si="8"/>
        <v>97</v>
      </c>
      <c r="B123" s="36" t="s">
        <v>230</v>
      </c>
      <c r="C123" s="81">
        <f t="shared" si="12"/>
        <v>266.84934210526319</v>
      </c>
      <c r="D123" s="57">
        <f t="shared" si="11"/>
        <v>307.06353796052639</v>
      </c>
      <c r="E123" s="57">
        <v>323.26</v>
      </c>
      <c r="F123" s="79">
        <v>15.2</v>
      </c>
      <c r="G123" s="79">
        <v>15.2</v>
      </c>
      <c r="H123" s="75">
        <v>4056.11</v>
      </c>
      <c r="I123" s="75">
        <v>100</v>
      </c>
      <c r="J123" s="75"/>
      <c r="K123" s="75">
        <v>325</v>
      </c>
      <c r="L123" s="75">
        <f t="shared" si="7"/>
        <v>4481.1100000000006</v>
      </c>
    </row>
    <row r="124" spans="1:12" ht="27.95" customHeight="1" x14ac:dyDescent="0.25">
      <c r="A124" s="30">
        <f t="shared" si="8"/>
        <v>98</v>
      </c>
      <c r="B124" s="36" t="s">
        <v>232</v>
      </c>
      <c r="C124" s="81">
        <f t="shared" si="12"/>
        <v>266.84934210526319</v>
      </c>
      <c r="D124" s="57">
        <f t="shared" si="11"/>
        <v>307.06353796052639</v>
      </c>
      <c r="E124" s="57">
        <v>326.3</v>
      </c>
      <c r="F124" s="79">
        <v>15.2</v>
      </c>
      <c r="G124" s="79">
        <v>15.2</v>
      </c>
      <c r="H124" s="75">
        <v>4056.11</v>
      </c>
      <c r="I124" s="75">
        <v>100</v>
      </c>
      <c r="J124" s="75"/>
      <c r="K124" s="75">
        <v>325</v>
      </c>
      <c r="L124" s="75">
        <f t="shared" si="7"/>
        <v>4481.1100000000006</v>
      </c>
    </row>
    <row r="125" spans="1:12" ht="27.95" customHeight="1" x14ac:dyDescent="0.25">
      <c r="A125" s="30">
        <f t="shared" si="8"/>
        <v>99</v>
      </c>
      <c r="B125" s="36" t="s">
        <v>234</v>
      </c>
      <c r="C125" s="81">
        <f>H125/F125</f>
        <v>266.84934210526319</v>
      </c>
      <c r="D125" s="57">
        <f t="shared" si="11"/>
        <v>307.06353796052639</v>
      </c>
      <c r="E125" s="57">
        <v>307.06</v>
      </c>
      <c r="F125" s="30">
        <v>15.2</v>
      </c>
      <c r="G125" s="79">
        <v>15.2</v>
      </c>
      <c r="H125" s="75">
        <v>4056.11</v>
      </c>
      <c r="I125" s="75">
        <v>100</v>
      </c>
      <c r="J125" s="75"/>
      <c r="K125" s="75">
        <v>325</v>
      </c>
      <c r="L125" s="75">
        <f t="shared" si="7"/>
        <v>4481.1100000000006</v>
      </c>
    </row>
    <row r="126" spans="1:12" ht="27.95" customHeight="1" x14ac:dyDescent="0.25">
      <c r="A126" s="30">
        <f t="shared" si="8"/>
        <v>100</v>
      </c>
      <c r="B126" s="36" t="s">
        <v>236</v>
      </c>
      <c r="C126" s="81">
        <v>0</v>
      </c>
      <c r="D126" s="57">
        <f>(1.1507*C126)</f>
        <v>0</v>
      </c>
      <c r="E126" s="57">
        <v>0</v>
      </c>
      <c r="F126" s="30">
        <v>0</v>
      </c>
      <c r="G126" s="79">
        <v>16.2</v>
      </c>
      <c r="H126" s="75">
        <v>0</v>
      </c>
      <c r="I126" s="75">
        <v>0</v>
      </c>
      <c r="J126" s="75"/>
      <c r="K126" s="75">
        <v>0</v>
      </c>
      <c r="L126" s="75">
        <v>0</v>
      </c>
    </row>
    <row r="127" spans="1:12" ht="27.95" customHeight="1" x14ac:dyDescent="0.25">
      <c r="A127" s="30">
        <f t="shared" si="8"/>
        <v>101</v>
      </c>
      <c r="B127" s="36" t="s">
        <v>238</v>
      </c>
      <c r="C127" s="81">
        <f t="shared" si="12"/>
        <v>253.35460526315788</v>
      </c>
      <c r="D127" s="57">
        <f t="shared" si="11"/>
        <v>291.5351442763158</v>
      </c>
      <c r="E127" s="57">
        <v>315.85000000000002</v>
      </c>
      <c r="F127" s="79">
        <v>15.2</v>
      </c>
      <c r="G127" s="79">
        <v>15.2</v>
      </c>
      <c r="H127" s="75">
        <v>3850.99</v>
      </c>
      <c r="I127" s="75">
        <v>100</v>
      </c>
      <c r="J127" s="75"/>
      <c r="K127" s="75">
        <v>325</v>
      </c>
      <c r="L127" s="75">
        <f t="shared" si="7"/>
        <v>4275.99</v>
      </c>
    </row>
    <row r="128" spans="1:12" ht="27.95" customHeight="1" x14ac:dyDescent="0.25">
      <c r="A128" s="30">
        <f>A127+1</f>
        <v>102</v>
      </c>
      <c r="B128" s="36" t="s">
        <v>240</v>
      </c>
      <c r="C128" s="81">
        <f t="shared" si="12"/>
        <v>253.35460526315788</v>
      </c>
      <c r="D128" s="57">
        <f t="shared" si="11"/>
        <v>291.5351442763158</v>
      </c>
      <c r="E128" s="57">
        <v>307.74</v>
      </c>
      <c r="F128" s="79">
        <v>15.2</v>
      </c>
      <c r="G128" s="79">
        <v>15.2</v>
      </c>
      <c r="H128" s="75">
        <v>3850.99</v>
      </c>
      <c r="I128" s="25">
        <v>100</v>
      </c>
      <c r="J128" s="25"/>
      <c r="K128" s="75">
        <v>325</v>
      </c>
      <c r="L128" s="75">
        <f t="shared" si="7"/>
        <v>4275.99</v>
      </c>
    </row>
    <row r="129" spans="1:12" ht="27.95" customHeight="1" x14ac:dyDescent="0.25">
      <c r="A129" s="30">
        <f t="shared" si="8"/>
        <v>103</v>
      </c>
      <c r="B129" s="36" t="s">
        <v>242</v>
      </c>
      <c r="C129" s="81">
        <f t="shared" si="12"/>
        <v>253.35460526315788</v>
      </c>
      <c r="D129" s="57">
        <f t="shared" si="11"/>
        <v>291.5351442763158</v>
      </c>
      <c r="E129" s="57">
        <v>311.8</v>
      </c>
      <c r="F129" s="79">
        <v>15.2</v>
      </c>
      <c r="G129" s="79">
        <v>15.2</v>
      </c>
      <c r="H129" s="75">
        <v>3850.99</v>
      </c>
      <c r="I129" s="75">
        <v>100</v>
      </c>
      <c r="J129" s="75"/>
      <c r="K129" s="75">
        <v>325</v>
      </c>
      <c r="L129" s="75">
        <f t="shared" si="7"/>
        <v>4275.99</v>
      </c>
    </row>
    <row r="130" spans="1:12" ht="27.95" customHeight="1" x14ac:dyDescent="0.25">
      <c r="A130" s="30">
        <f t="shared" si="8"/>
        <v>104</v>
      </c>
      <c r="B130" s="36" t="s">
        <v>244</v>
      </c>
      <c r="C130" s="81">
        <f t="shared" si="12"/>
        <v>253.35460526315788</v>
      </c>
      <c r="D130" s="57">
        <f t="shared" si="11"/>
        <v>291.5351442763158</v>
      </c>
      <c r="E130" s="57">
        <v>311.8</v>
      </c>
      <c r="F130" s="79">
        <v>15.2</v>
      </c>
      <c r="G130" s="79">
        <v>15.2</v>
      </c>
      <c r="H130" s="75">
        <v>3850.99</v>
      </c>
      <c r="I130" s="75">
        <v>100</v>
      </c>
      <c r="J130" s="75"/>
      <c r="K130" s="75">
        <v>325</v>
      </c>
      <c r="L130" s="75">
        <f t="shared" si="7"/>
        <v>4275.99</v>
      </c>
    </row>
    <row r="131" spans="1:12" ht="27.95" customHeight="1" x14ac:dyDescent="0.25">
      <c r="A131" s="30">
        <f t="shared" si="8"/>
        <v>105</v>
      </c>
      <c r="B131" s="36" t="s">
        <v>246</v>
      </c>
      <c r="C131" s="81">
        <f t="shared" si="12"/>
        <v>253.35460526315788</v>
      </c>
      <c r="D131" s="57">
        <f t="shared" si="11"/>
        <v>291.5351442763158</v>
      </c>
      <c r="E131" s="57">
        <v>303.69</v>
      </c>
      <c r="F131" s="79">
        <v>15.2</v>
      </c>
      <c r="G131" s="79">
        <v>15.2</v>
      </c>
      <c r="H131" s="75">
        <v>3850.99</v>
      </c>
      <c r="I131" s="75">
        <v>100</v>
      </c>
      <c r="J131" s="75"/>
      <c r="K131" s="75">
        <v>325</v>
      </c>
      <c r="L131" s="75">
        <f t="shared" si="7"/>
        <v>4275.99</v>
      </c>
    </row>
    <row r="132" spans="1:12" ht="27.95" customHeight="1" x14ac:dyDescent="0.25">
      <c r="A132" s="30">
        <f t="shared" si="8"/>
        <v>106</v>
      </c>
      <c r="B132" s="36" t="s">
        <v>248</v>
      </c>
      <c r="C132" s="81">
        <f t="shared" si="12"/>
        <v>253.35460526315788</v>
      </c>
      <c r="D132" s="57">
        <f t="shared" si="11"/>
        <v>291.5351442763158</v>
      </c>
      <c r="E132" s="57">
        <v>291.54000000000002</v>
      </c>
      <c r="F132" s="30">
        <v>15.2</v>
      </c>
      <c r="G132" s="79">
        <v>15.2</v>
      </c>
      <c r="H132" s="75">
        <v>3850.99</v>
      </c>
      <c r="I132" s="75">
        <v>100</v>
      </c>
      <c r="J132" s="75"/>
      <c r="K132" s="75">
        <v>325</v>
      </c>
      <c r="L132" s="75">
        <f t="shared" si="7"/>
        <v>4275.99</v>
      </c>
    </row>
    <row r="133" spans="1:12" ht="27.95" customHeight="1" x14ac:dyDescent="0.25">
      <c r="A133" s="30">
        <f t="shared" si="8"/>
        <v>107</v>
      </c>
      <c r="B133" s="36" t="s">
        <v>250</v>
      </c>
      <c r="C133" s="81">
        <f t="shared" si="12"/>
        <v>245.93157894736842</v>
      </c>
      <c r="D133" s="57">
        <f t="shared" si="11"/>
        <v>282.99346789473685</v>
      </c>
      <c r="E133" s="57">
        <v>299.19</v>
      </c>
      <c r="F133" s="79">
        <v>15.2</v>
      </c>
      <c r="G133" s="79">
        <v>15.2</v>
      </c>
      <c r="H133" s="75">
        <v>3738.16</v>
      </c>
      <c r="I133" s="75">
        <v>100</v>
      </c>
      <c r="J133" s="75"/>
      <c r="K133" s="75">
        <v>325</v>
      </c>
      <c r="L133" s="75">
        <f t="shared" si="7"/>
        <v>4163.16</v>
      </c>
    </row>
    <row r="134" spans="1:12" ht="27.95" customHeight="1" x14ac:dyDescent="0.25">
      <c r="A134" s="30">
        <f t="shared" si="8"/>
        <v>108</v>
      </c>
      <c r="B134" s="36" t="s">
        <v>252</v>
      </c>
      <c r="C134" s="81">
        <f t="shared" si="12"/>
        <v>251.86710526315792</v>
      </c>
      <c r="D134" s="57">
        <f t="shared" si="11"/>
        <v>289.82347802631585</v>
      </c>
      <c r="E134" s="57">
        <v>289.82</v>
      </c>
      <c r="F134" s="79">
        <v>15.2</v>
      </c>
      <c r="G134" s="79">
        <v>15.2</v>
      </c>
      <c r="H134" s="75">
        <v>3828.38</v>
      </c>
      <c r="I134" s="75">
        <v>100</v>
      </c>
      <c r="J134" s="75"/>
      <c r="K134" s="75">
        <v>325</v>
      </c>
      <c r="L134" s="75">
        <f t="shared" si="7"/>
        <v>4253.38</v>
      </c>
    </row>
    <row r="135" spans="1:12" ht="27.95" customHeight="1" x14ac:dyDescent="0.25">
      <c r="A135" s="30">
        <f t="shared" si="8"/>
        <v>109</v>
      </c>
      <c r="B135" s="36" t="s">
        <v>254</v>
      </c>
      <c r="C135" s="81">
        <f t="shared" si="12"/>
        <v>251.86710526315792</v>
      </c>
      <c r="D135" s="57">
        <f t="shared" si="11"/>
        <v>289.82347802631585</v>
      </c>
      <c r="E135" s="57">
        <v>318.18</v>
      </c>
      <c r="F135" s="79">
        <v>15.2</v>
      </c>
      <c r="G135" s="79">
        <v>15.2</v>
      </c>
      <c r="H135" s="75">
        <v>3828.38</v>
      </c>
      <c r="I135" s="75">
        <v>100</v>
      </c>
      <c r="J135" s="75"/>
      <c r="K135" s="75">
        <v>325</v>
      </c>
      <c r="L135" s="75">
        <f t="shared" si="7"/>
        <v>4253.38</v>
      </c>
    </row>
    <row r="136" spans="1:12" ht="27.95" customHeight="1" x14ac:dyDescent="0.25">
      <c r="A136" s="30">
        <f t="shared" si="8"/>
        <v>110</v>
      </c>
      <c r="B136" s="43" t="s">
        <v>256</v>
      </c>
      <c r="C136" s="81">
        <f>H136/F136</f>
        <v>261.98421052631579</v>
      </c>
      <c r="D136" s="57">
        <f>(1.1507*C136)</f>
        <v>301.46523105263162</v>
      </c>
      <c r="E136" s="57">
        <v>321.72000000000003</v>
      </c>
      <c r="F136" s="79">
        <v>15.2</v>
      </c>
      <c r="G136" s="79">
        <v>15.2</v>
      </c>
      <c r="H136" s="75">
        <v>3982.16</v>
      </c>
      <c r="I136" s="75">
        <v>100</v>
      </c>
      <c r="J136" s="75"/>
      <c r="K136" s="75">
        <v>325</v>
      </c>
      <c r="L136" s="75">
        <f t="shared" si="7"/>
        <v>4407.16</v>
      </c>
    </row>
    <row r="137" spans="1:12" ht="27.95" customHeight="1" x14ac:dyDescent="0.25">
      <c r="A137" s="30">
        <f t="shared" si="8"/>
        <v>111</v>
      </c>
      <c r="B137" s="43" t="s">
        <v>257</v>
      </c>
      <c r="C137" s="81">
        <f>H137/F137</f>
        <v>251.86710526315792</v>
      </c>
      <c r="D137" s="57">
        <f>(1.1507*C137)</f>
        <v>289.82347802631585</v>
      </c>
      <c r="E137" s="57">
        <v>289.82</v>
      </c>
      <c r="F137" s="79">
        <v>15.2</v>
      </c>
      <c r="G137" s="79">
        <v>15.2</v>
      </c>
      <c r="H137" s="75">
        <v>3828.38</v>
      </c>
      <c r="I137" s="75">
        <v>100</v>
      </c>
      <c r="J137" s="75"/>
      <c r="K137" s="75">
        <v>325</v>
      </c>
      <c r="L137" s="75">
        <f t="shared" si="7"/>
        <v>4253.38</v>
      </c>
    </row>
    <row r="138" spans="1:12" ht="27.95" customHeight="1" x14ac:dyDescent="0.25">
      <c r="A138" s="30">
        <f t="shared" si="8"/>
        <v>112</v>
      </c>
      <c r="B138" s="36" t="s">
        <v>259</v>
      </c>
      <c r="C138" s="81">
        <f t="shared" si="12"/>
        <v>261.98421052631579</v>
      </c>
      <c r="D138" s="57">
        <f t="shared" si="11"/>
        <v>301.46523105263162</v>
      </c>
      <c r="E138" s="57">
        <v>313.61</v>
      </c>
      <c r="F138" s="79">
        <v>15.2</v>
      </c>
      <c r="G138" s="79">
        <v>15.2</v>
      </c>
      <c r="H138" s="75">
        <v>3982.16</v>
      </c>
      <c r="I138" s="75">
        <v>100</v>
      </c>
      <c r="J138" s="75"/>
      <c r="K138" s="75">
        <v>325</v>
      </c>
      <c r="L138" s="75">
        <f t="shared" ref="L138:L168" si="13">H138+I138+K138</f>
        <v>4407.16</v>
      </c>
    </row>
    <row r="139" spans="1:12" ht="27.95" customHeight="1" x14ac:dyDescent="0.25">
      <c r="A139" s="30">
        <f t="shared" si="8"/>
        <v>113</v>
      </c>
      <c r="B139" s="36" t="s">
        <v>261</v>
      </c>
      <c r="C139" s="81">
        <f t="shared" si="12"/>
        <v>261.98421052631579</v>
      </c>
      <c r="D139" s="57">
        <f t="shared" si="11"/>
        <v>301.46523105263162</v>
      </c>
      <c r="E139" s="57">
        <v>321.72000000000003</v>
      </c>
      <c r="F139" s="79">
        <v>15.2</v>
      </c>
      <c r="G139" s="79">
        <v>15.2</v>
      </c>
      <c r="H139" s="75">
        <v>3982.16</v>
      </c>
      <c r="I139" s="75">
        <v>100</v>
      </c>
      <c r="J139" s="75"/>
      <c r="K139" s="75">
        <v>325</v>
      </c>
      <c r="L139" s="75">
        <f t="shared" si="13"/>
        <v>4407.16</v>
      </c>
    </row>
    <row r="140" spans="1:12" ht="27.95" customHeight="1" x14ac:dyDescent="0.25">
      <c r="A140" s="30">
        <f t="shared" si="8"/>
        <v>114</v>
      </c>
      <c r="B140" s="36" t="s">
        <v>320</v>
      </c>
      <c r="C140" s="81">
        <v>252</v>
      </c>
      <c r="D140" s="57">
        <v>263.39</v>
      </c>
      <c r="E140" s="57">
        <v>263.39</v>
      </c>
      <c r="F140" s="79">
        <v>15.2</v>
      </c>
      <c r="G140" s="79">
        <v>15.2</v>
      </c>
      <c r="H140" s="75">
        <f>C140*G140</f>
        <v>3830.3999999999996</v>
      </c>
      <c r="I140" s="75">
        <v>100</v>
      </c>
      <c r="J140" s="75"/>
      <c r="K140" s="75">
        <v>325</v>
      </c>
      <c r="L140" s="75">
        <f t="shared" si="13"/>
        <v>4255.3999999999996</v>
      </c>
    </row>
    <row r="141" spans="1:12" ht="27.95" customHeight="1" x14ac:dyDescent="0.25">
      <c r="A141" s="30"/>
      <c r="B141" s="61" t="s">
        <v>262</v>
      </c>
      <c r="C141" s="81"/>
      <c r="D141" s="57"/>
      <c r="E141" s="57"/>
      <c r="F141" s="79"/>
      <c r="G141" s="79"/>
      <c r="H141" s="75"/>
      <c r="I141" s="75"/>
      <c r="J141" s="75"/>
      <c r="K141" s="75"/>
      <c r="L141" s="75"/>
    </row>
    <row r="142" spans="1:12" ht="27.95" customHeight="1" x14ac:dyDescent="0.25">
      <c r="A142" s="30">
        <v>115</v>
      </c>
      <c r="B142" s="36" t="s">
        <v>264</v>
      </c>
      <c r="C142" s="81">
        <v>353.29</v>
      </c>
      <c r="D142" s="57">
        <f>C142*1.0521</f>
        <v>371.69640900000002</v>
      </c>
      <c r="E142" s="57">
        <v>371.7</v>
      </c>
      <c r="F142" s="79">
        <v>15.2</v>
      </c>
      <c r="G142" s="79">
        <v>15.2</v>
      </c>
      <c r="H142" s="75">
        <f>C142*G142</f>
        <v>5370.0079999999998</v>
      </c>
      <c r="I142" s="75">
        <v>100</v>
      </c>
      <c r="J142" s="75"/>
      <c r="K142" s="75">
        <v>325</v>
      </c>
      <c r="L142" s="75">
        <f t="shared" si="13"/>
        <v>5795.0079999999998</v>
      </c>
    </row>
    <row r="143" spans="1:12" ht="27.95" customHeight="1" x14ac:dyDescent="0.25">
      <c r="A143" s="30">
        <f t="shared" si="8"/>
        <v>116</v>
      </c>
      <c r="B143" s="36" t="s">
        <v>266</v>
      </c>
      <c r="C143" s="81">
        <f t="shared" ref="C143:C148" si="14">H143/F143</f>
        <v>317.57763157894738</v>
      </c>
      <c r="D143" s="57">
        <f>(1.1507*C143)</f>
        <v>365.43658065789475</v>
      </c>
      <c r="E143" s="57">
        <v>381.64</v>
      </c>
      <c r="F143" s="79">
        <v>15.2</v>
      </c>
      <c r="G143" s="79">
        <v>15.2</v>
      </c>
      <c r="H143" s="75">
        <v>4827.18</v>
      </c>
      <c r="I143" s="25">
        <v>100</v>
      </c>
      <c r="J143" s="25"/>
      <c r="K143" s="75">
        <v>325</v>
      </c>
      <c r="L143" s="75">
        <f t="shared" si="13"/>
        <v>5252.18</v>
      </c>
    </row>
    <row r="144" spans="1:12" ht="27.95" customHeight="1" x14ac:dyDescent="0.25">
      <c r="A144" s="30">
        <f t="shared" si="8"/>
        <v>117</v>
      </c>
      <c r="B144" s="36" t="s">
        <v>268</v>
      </c>
      <c r="C144" s="81">
        <f t="shared" si="14"/>
        <v>335.13157894736844</v>
      </c>
      <c r="D144" s="57">
        <f>(1.1507*C144)</f>
        <v>385.63590789473687</v>
      </c>
      <c r="E144" s="57">
        <v>409.95</v>
      </c>
      <c r="F144" s="79">
        <v>15.2</v>
      </c>
      <c r="G144" s="79">
        <v>15.2</v>
      </c>
      <c r="H144" s="75">
        <v>5094</v>
      </c>
      <c r="I144" s="75">
        <v>100</v>
      </c>
      <c r="J144" s="75"/>
      <c r="K144" s="75">
        <v>325</v>
      </c>
      <c r="L144" s="75">
        <f t="shared" si="13"/>
        <v>5519</v>
      </c>
    </row>
    <row r="145" spans="1:14" ht="27.95" customHeight="1" x14ac:dyDescent="0.25">
      <c r="A145" s="30">
        <f t="shared" si="8"/>
        <v>118</v>
      </c>
      <c r="B145" s="36" t="s">
        <v>270</v>
      </c>
      <c r="C145" s="81">
        <f t="shared" si="14"/>
        <v>335.13157894736844</v>
      </c>
      <c r="D145" s="57">
        <f>(1.1507*C145)</f>
        <v>385.63590789473687</v>
      </c>
      <c r="E145" s="57">
        <v>397.79</v>
      </c>
      <c r="F145" s="79">
        <v>15.2</v>
      </c>
      <c r="G145" s="79">
        <v>15.2</v>
      </c>
      <c r="H145" s="75">
        <v>5094</v>
      </c>
      <c r="I145" s="75">
        <v>100</v>
      </c>
      <c r="J145" s="75"/>
      <c r="K145" s="75">
        <v>325</v>
      </c>
      <c r="L145" s="75">
        <f t="shared" si="13"/>
        <v>5519</v>
      </c>
    </row>
    <row r="146" spans="1:14" ht="27.95" customHeight="1" x14ac:dyDescent="0.25">
      <c r="A146" s="30">
        <f t="shared" si="8"/>
        <v>119</v>
      </c>
      <c r="B146" s="43" t="s">
        <v>272</v>
      </c>
      <c r="C146" s="81">
        <f t="shared" si="14"/>
        <v>335.13157894736844</v>
      </c>
      <c r="D146" s="57">
        <f>(1.1507*C146)</f>
        <v>385.63590789473687</v>
      </c>
      <c r="E146" s="57">
        <f>D146</f>
        <v>385.63590789473687</v>
      </c>
      <c r="F146" s="67">
        <v>15.2</v>
      </c>
      <c r="G146" s="79">
        <v>15.2</v>
      </c>
      <c r="H146" s="75">
        <v>5094</v>
      </c>
      <c r="I146" s="75">
        <v>100</v>
      </c>
      <c r="J146" s="75"/>
      <c r="K146" s="75">
        <v>325</v>
      </c>
      <c r="L146" s="75">
        <f t="shared" si="13"/>
        <v>5519</v>
      </c>
    </row>
    <row r="147" spans="1:14" ht="27.95" customHeight="1" x14ac:dyDescent="0.25">
      <c r="A147" s="30">
        <f>A146+1</f>
        <v>120</v>
      </c>
      <c r="B147" s="43" t="s">
        <v>274</v>
      </c>
      <c r="C147" s="81">
        <v>301.93</v>
      </c>
      <c r="D147" s="57">
        <f>(1.0452*C147)</f>
        <v>315.57723599999997</v>
      </c>
      <c r="E147" s="57">
        <f>D147</f>
        <v>315.57723599999997</v>
      </c>
      <c r="F147" s="67">
        <v>15.2</v>
      </c>
      <c r="G147" s="79">
        <v>15.2</v>
      </c>
      <c r="H147" s="75">
        <f>C147*G147</f>
        <v>4589.3360000000002</v>
      </c>
      <c r="I147" s="75">
        <v>100</v>
      </c>
      <c r="J147" s="75"/>
      <c r="K147" s="75">
        <v>325</v>
      </c>
      <c r="L147" s="75">
        <f t="shared" si="13"/>
        <v>5014.3360000000002</v>
      </c>
    </row>
    <row r="148" spans="1:14" ht="27.95" customHeight="1" x14ac:dyDescent="0.25">
      <c r="A148" s="30">
        <f t="shared" si="8"/>
        <v>121</v>
      </c>
      <c r="B148" s="36" t="s">
        <v>276</v>
      </c>
      <c r="C148" s="81">
        <f t="shared" si="14"/>
        <v>261.98421052631579</v>
      </c>
      <c r="D148" s="57">
        <f>(1.1507*C148)</f>
        <v>301.46523105263162</v>
      </c>
      <c r="E148" s="57">
        <v>325.77</v>
      </c>
      <c r="F148" s="79">
        <v>15.2</v>
      </c>
      <c r="G148" s="79">
        <v>15.2</v>
      </c>
      <c r="H148" s="75">
        <v>3982.16</v>
      </c>
      <c r="I148" s="75">
        <v>100</v>
      </c>
      <c r="J148" s="75"/>
      <c r="K148" s="75">
        <v>325</v>
      </c>
      <c r="L148" s="75">
        <f t="shared" si="13"/>
        <v>4407.16</v>
      </c>
    </row>
    <row r="149" spans="1:14" ht="27.95" customHeight="1" x14ac:dyDescent="0.25">
      <c r="A149" s="30">
        <f>A148+1</f>
        <v>122</v>
      </c>
      <c r="B149" s="43" t="s">
        <v>278</v>
      </c>
      <c r="C149" s="81">
        <v>261.98</v>
      </c>
      <c r="D149" s="57">
        <f>(1.1507*C149)</f>
        <v>301.46038600000003</v>
      </c>
      <c r="E149" s="57">
        <v>317.66000000000003</v>
      </c>
      <c r="F149" s="79">
        <v>15.2</v>
      </c>
      <c r="G149" s="79">
        <v>15.2</v>
      </c>
      <c r="H149" s="66">
        <f>C149*G149</f>
        <v>3982.096</v>
      </c>
      <c r="I149" s="75">
        <v>100</v>
      </c>
      <c r="J149" s="75"/>
      <c r="K149" s="75">
        <v>325</v>
      </c>
      <c r="L149" s="75">
        <f t="shared" si="13"/>
        <v>4407.0959999999995</v>
      </c>
    </row>
    <row r="150" spans="1:14" ht="27.95" customHeight="1" x14ac:dyDescent="0.25">
      <c r="A150" s="30">
        <f>A149+1</f>
        <v>123</v>
      </c>
      <c r="B150" s="43" t="s">
        <v>322</v>
      </c>
      <c r="C150" s="81">
        <v>228</v>
      </c>
      <c r="D150" s="57">
        <v>238.31</v>
      </c>
      <c r="E150" s="57">
        <v>238.31</v>
      </c>
      <c r="F150" s="79">
        <v>15.2</v>
      </c>
      <c r="G150" s="79">
        <v>15.2</v>
      </c>
      <c r="H150" s="66">
        <f>C150*G150</f>
        <v>3465.6</v>
      </c>
      <c r="I150" s="75">
        <v>100</v>
      </c>
      <c r="J150" s="75"/>
      <c r="K150" s="75">
        <v>325</v>
      </c>
      <c r="L150" s="75">
        <f t="shared" si="13"/>
        <v>3890.6</v>
      </c>
    </row>
    <row r="151" spans="1:14" ht="27.95" customHeight="1" x14ac:dyDescent="0.25">
      <c r="A151" s="30">
        <f>A150+1</f>
        <v>124</v>
      </c>
      <c r="B151" s="43" t="s">
        <v>323</v>
      </c>
      <c r="C151" s="81">
        <v>302</v>
      </c>
      <c r="D151" s="57">
        <v>238.31</v>
      </c>
      <c r="E151" s="57">
        <v>238.31</v>
      </c>
      <c r="F151" s="79">
        <v>15.2</v>
      </c>
      <c r="G151" s="79">
        <v>15.2</v>
      </c>
      <c r="H151" s="66">
        <f>C151*G151</f>
        <v>4590.3999999999996</v>
      </c>
      <c r="I151" s="75">
        <v>100</v>
      </c>
      <c r="J151" s="75"/>
      <c r="K151" s="75">
        <v>325</v>
      </c>
      <c r="L151" s="75">
        <f t="shared" si="13"/>
        <v>5015.3999999999996</v>
      </c>
    </row>
    <row r="152" spans="1:14" ht="27.95" customHeight="1" x14ac:dyDescent="0.25">
      <c r="A152" s="30"/>
      <c r="B152" s="23" t="s">
        <v>279</v>
      </c>
      <c r="C152" s="81"/>
      <c r="D152" s="57"/>
      <c r="E152" s="57"/>
      <c r="F152" s="79"/>
      <c r="G152" s="79"/>
      <c r="H152" s="75"/>
      <c r="I152" s="75"/>
      <c r="J152" s="75"/>
      <c r="K152" s="75"/>
      <c r="L152" s="75"/>
    </row>
    <row r="153" spans="1:14" ht="27.95" customHeight="1" x14ac:dyDescent="0.25">
      <c r="A153" s="30">
        <v>125</v>
      </c>
      <c r="B153" s="36" t="s">
        <v>281</v>
      </c>
      <c r="C153" s="81">
        <v>377.47</v>
      </c>
      <c r="D153" s="57">
        <f>C153*1.0452</f>
        <v>394.53164399999997</v>
      </c>
      <c r="E153" s="57">
        <f>D153</f>
        <v>394.53164399999997</v>
      </c>
      <c r="F153" s="79">
        <v>15.2</v>
      </c>
      <c r="G153" s="79">
        <v>15.2</v>
      </c>
      <c r="H153" s="75">
        <f>C153*G153</f>
        <v>5737.5439999999999</v>
      </c>
      <c r="I153" s="75">
        <v>100</v>
      </c>
      <c r="J153" s="75"/>
      <c r="K153" s="75">
        <v>325</v>
      </c>
      <c r="L153" s="75">
        <f t="shared" si="13"/>
        <v>6162.5439999999999</v>
      </c>
    </row>
    <row r="154" spans="1:14" ht="27.95" customHeight="1" x14ac:dyDescent="0.25">
      <c r="A154" s="30">
        <f>A153+1</f>
        <v>126</v>
      </c>
      <c r="B154" s="31" t="s">
        <v>64</v>
      </c>
      <c r="C154" s="81">
        <v>400</v>
      </c>
      <c r="D154" s="57">
        <f t="shared" ref="D154:E156" si="15">(1.1507*C154)</f>
        <v>460.28000000000003</v>
      </c>
      <c r="E154" s="57">
        <f t="shared" si="15"/>
        <v>529.64419600000008</v>
      </c>
      <c r="F154" s="79">
        <v>15.2</v>
      </c>
      <c r="G154" s="79">
        <v>15.2</v>
      </c>
      <c r="H154" s="75">
        <f>C154*G154</f>
        <v>6080</v>
      </c>
      <c r="I154" s="75">
        <v>100</v>
      </c>
      <c r="J154" s="75"/>
      <c r="K154" s="75">
        <v>325</v>
      </c>
      <c r="L154" s="75">
        <f t="shared" si="13"/>
        <v>6505</v>
      </c>
      <c r="M154" s="46"/>
      <c r="N154" s="47"/>
    </row>
    <row r="155" spans="1:14" ht="27.95" customHeight="1" x14ac:dyDescent="0.25">
      <c r="A155" s="30">
        <f>A154+1</f>
        <v>127</v>
      </c>
      <c r="B155" s="59" t="s">
        <v>285</v>
      </c>
      <c r="C155" s="81">
        <v>400</v>
      </c>
      <c r="D155" s="57">
        <f t="shared" si="15"/>
        <v>460.28000000000003</v>
      </c>
      <c r="E155" s="57">
        <f>D155</f>
        <v>460.28000000000003</v>
      </c>
      <c r="F155" s="30">
        <v>15.2</v>
      </c>
      <c r="G155" s="79">
        <v>15.2</v>
      </c>
      <c r="H155" s="75">
        <f>C155*G155</f>
        <v>6080</v>
      </c>
      <c r="I155" s="75">
        <v>100</v>
      </c>
      <c r="J155" s="75">
        <v>1374.69</v>
      </c>
      <c r="K155" s="75">
        <v>325</v>
      </c>
      <c r="L155" s="75">
        <f>H155+I155+J155+K155</f>
        <v>7879.6900000000005</v>
      </c>
    </row>
    <row r="156" spans="1:14" ht="27.95" customHeight="1" x14ac:dyDescent="0.25">
      <c r="A156" s="30">
        <f>A155+1</f>
        <v>128</v>
      </c>
      <c r="B156" s="31" t="s">
        <v>82</v>
      </c>
      <c r="C156" s="32">
        <v>400.07</v>
      </c>
      <c r="D156" s="57">
        <f t="shared" si="15"/>
        <v>460.36054899999999</v>
      </c>
      <c r="E156" s="57">
        <v>542.53</v>
      </c>
      <c r="F156" s="79">
        <v>15.2</v>
      </c>
      <c r="G156" s="79">
        <v>15.2</v>
      </c>
      <c r="H156" s="83">
        <f>C156*G156</f>
        <v>6081.0639999999994</v>
      </c>
      <c r="I156" s="75">
        <v>100</v>
      </c>
      <c r="J156" s="75"/>
      <c r="K156" s="75">
        <v>325</v>
      </c>
      <c r="L156" s="75">
        <f t="shared" si="13"/>
        <v>6506.0639999999994</v>
      </c>
    </row>
    <row r="157" spans="1:14" ht="27.95" customHeight="1" x14ac:dyDescent="0.25">
      <c r="A157" s="30"/>
      <c r="B157" s="23" t="s">
        <v>286</v>
      </c>
      <c r="C157" s="81"/>
      <c r="D157" s="57"/>
      <c r="E157" s="57"/>
      <c r="F157" s="79"/>
      <c r="G157" s="79"/>
      <c r="H157" s="75"/>
      <c r="I157" s="75"/>
      <c r="J157" s="75"/>
      <c r="K157" s="75"/>
      <c r="L157" s="75"/>
    </row>
    <row r="158" spans="1:14" ht="27.95" customHeight="1" x14ac:dyDescent="0.25">
      <c r="A158" s="30">
        <v>129</v>
      </c>
      <c r="B158" s="36" t="s">
        <v>288</v>
      </c>
      <c r="C158" s="81">
        <v>383.88</v>
      </c>
      <c r="D158" s="57">
        <f>C158*1.0534</f>
        <v>404.37919199999993</v>
      </c>
      <c r="E158" s="57">
        <f>D158</f>
        <v>404.37919199999993</v>
      </c>
      <c r="F158" s="79">
        <v>15.2</v>
      </c>
      <c r="G158" s="79">
        <v>15.2</v>
      </c>
      <c r="H158" s="75">
        <f>C158*G158</f>
        <v>5834.9759999999997</v>
      </c>
      <c r="I158" s="75">
        <v>100</v>
      </c>
      <c r="J158" s="75"/>
      <c r="K158" s="75">
        <v>325</v>
      </c>
      <c r="L158" s="75">
        <f t="shared" si="13"/>
        <v>6259.9759999999997</v>
      </c>
    </row>
    <row r="159" spans="1:14" ht="27.95" customHeight="1" x14ac:dyDescent="0.25">
      <c r="A159" s="30">
        <f>A158+1</f>
        <v>130</v>
      </c>
      <c r="B159" s="36" t="s">
        <v>290</v>
      </c>
      <c r="C159" s="81">
        <f>H159/F159</f>
        <v>263.15789473684214</v>
      </c>
      <c r="D159" s="57">
        <f>(1.1507*C159)</f>
        <v>302.81578947368428</v>
      </c>
      <c r="E159" s="57">
        <v>302.82</v>
      </c>
      <c r="F159" s="79">
        <v>15.2</v>
      </c>
      <c r="G159" s="79">
        <v>15.2</v>
      </c>
      <c r="H159" s="75">
        <v>4000</v>
      </c>
      <c r="I159" s="75">
        <v>100</v>
      </c>
      <c r="J159" s="75"/>
      <c r="K159" s="75">
        <v>325</v>
      </c>
      <c r="L159" s="75">
        <f t="shared" si="13"/>
        <v>4425</v>
      </c>
    </row>
    <row r="160" spans="1:14" ht="27.95" customHeight="1" x14ac:dyDescent="0.25">
      <c r="A160" s="30">
        <f>A159+1</f>
        <v>131</v>
      </c>
      <c r="B160" s="43" t="s">
        <v>292</v>
      </c>
      <c r="C160" s="81">
        <f>H160/F160</f>
        <v>174.49013157894737</v>
      </c>
      <c r="D160" s="57">
        <f>(1.1507*C160)</f>
        <v>200.78579440789474</v>
      </c>
      <c r="E160" s="57">
        <f>D160</f>
        <v>200.78579440789474</v>
      </c>
      <c r="F160" s="79">
        <v>15.2</v>
      </c>
      <c r="G160" s="79">
        <v>15.2</v>
      </c>
      <c r="H160" s="75">
        <v>2652.25</v>
      </c>
      <c r="I160" s="75">
        <v>100</v>
      </c>
      <c r="J160" s="75"/>
      <c r="K160" s="75">
        <v>325</v>
      </c>
      <c r="L160" s="75">
        <f t="shared" si="13"/>
        <v>3077.25</v>
      </c>
    </row>
    <row r="161" spans="1:23" ht="27.95" customHeight="1" x14ac:dyDescent="0.25">
      <c r="A161" s="30"/>
      <c r="B161" s="64" t="s">
        <v>293</v>
      </c>
      <c r="C161" s="81"/>
      <c r="D161" s="57"/>
      <c r="E161" s="57"/>
      <c r="F161" s="79"/>
      <c r="G161" s="79"/>
      <c r="H161" s="75"/>
      <c r="I161" s="75"/>
      <c r="J161" s="75"/>
      <c r="K161" s="75"/>
      <c r="L161" s="75"/>
    </row>
    <row r="162" spans="1:23" ht="27.95" customHeight="1" x14ac:dyDescent="0.25">
      <c r="A162" s="30">
        <v>132</v>
      </c>
      <c r="B162" s="43" t="s">
        <v>295</v>
      </c>
      <c r="C162" s="81">
        <v>290.79000000000002</v>
      </c>
      <c r="D162" s="57">
        <f>C162*1.0452</f>
        <v>303.93370799999997</v>
      </c>
      <c r="E162" s="57">
        <f>D162</f>
        <v>303.93370799999997</v>
      </c>
      <c r="F162" s="79">
        <v>15.2</v>
      </c>
      <c r="G162" s="79">
        <v>15.2</v>
      </c>
      <c r="H162" s="75">
        <f>C162*G162</f>
        <v>4420.0079999999998</v>
      </c>
      <c r="I162" s="75">
        <v>100</v>
      </c>
      <c r="J162" s="75"/>
      <c r="K162" s="75">
        <v>325</v>
      </c>
      <c r="L162" s="75">
        <f t="shared" si="13"/>
        <v>4845.0079999999998</v>
      </c>
    </row>
    <row r="163" spans="1:23" ht="27.95" customHeight="1" x14ac:dyDescent="0.25">
      <c r="A163" s="30"/>
      <c r="B163" s="64" t="s">
        <v>296</v>
      </c>
      <c r="C163" s="81"/>
      <c r="D163" s="57"/>
      <c r="E163" s="57"/>
      <c r="F163" s="79"/>
      <c r="G163" s="79"/>
      <c r="H163" s="75"/>
      <c r="I163" s="75"/>
      <c r="J163" s="75"/>
      <c r="K163" s="75"/>
      <c r="L163" s="75"/>
    </row>
    <row r="164" spans="1:23" ht="27.95" customHeight="1" x14ac:dyDescent="0.25">
      <c r="A164" s="30">
        <v>133</v>
      </c>
      <c r="B164" s="43" t="s">
        <v>297</v>
      </c>
      <c r="C164" s="81">
        <v>290.79000000000002</v>
      </c>
      <c r="D164" s="57">
        <f>C164*1.0452</f>
        <v>303.93370799999997</v>
      </c>
      <c r="E164" s="57">
        <f>D164</f>
        <v>303.93370799999997</v>
      </c>
      <c r="F164" s="79">
        <v>15.2</v>
      </c>
      <c r="G164" s="79">
        <v>15.2</v>
      </c>
      <c r="H164" s="75">
        <f>C164*G164</f>
        <v>4420.0079999999998</v>
      </c>
      <c r="I164" s="75">
        <v>100</v>
      </c>
      <c r="J164" s="75"/>
      <c r="K164" s="75">
        <v>325</v>
      </c>
      <c r="L164" s="75">
        <f t="shared" si="13"/>
        <v>4845.0079999999998</v>
      </c>
    </row>
    <row r="165" spans="1:23" ht="27.95" customHeight="1" x14ac:dyDescent="0.25">
      <c r="A165" s="30"/>
      <c r="B165" s="64" t="s">
        <v>298</v>
      </c>
      <c r="C165" s="81"/>
      <c r="D165" s="57"/>
      <c r="E165" s="57"/>
      <c r="F165" s="79"/>
      <c r="G165" s="79"/>
      <c r="H165" s="75"/>
      <c r="I165" s="75"/>
      <c r="J165" s="75"/>
      <c r="K165" s="75"/>
      <c r="L165" s="75"/>
    </row>
    <row r="166" spans="1:23" ht="27.95" customHeight="1" x14ac:dyDescent="0.25">
      <c r="A166" s="30">
        <v>134</v>
      </c>
      <c r="B166" s="43" t="s">
        <v>300</v>
      </c>
      <c r="C166" s="81">
        <v>377.47</v>
      </c>
      <c r="D166" s="57">
        <f>C166*1.0452</f>
        <v>394.53164399999997</v>
      </c>
      <c r="E166" s="57">
        <f>D166</f>
        <v>394.53164399999997</v>
      </c>
      <c r="F166" s="79">
        <v>15.2</v>
      </c>
      <c r="G166" s="79">
        <v>15.2</v>
      </c>
      <c r="H166" s="75">
        <f>C166*G166</f>
        <v>5737.5439999999999</v>
      </c>
      <c r="I166" s="75">
        <v>100</v>
      </c>
      <c r="J166" s="75"/>
      <c r="K166" s="75">
        <v>325</v>
      </c>
      <c r="L166" s="75">
        <f t="shared" si="13"/>
        <v>6162.5439999999999</v>
      </c>
    </row>
    <row r="167" spans="1:23" ht="21.75" customHeight="1" x14ac:dyDescent="0.3">
      <c r="A167" s="65"/>
      <c r="B167" s="91" t="s">
        <v>313</v>
      </c>
      <c r="C167" s="81"/>
      <c r="D167" s="57"/>
      <c r="E167" s="57"/>
      <c r="F167" s="79"/>
      <c r="G167" s="79"/>
      <c r="H167" s="75"/>
      <c r="I167" s="75"/>
      <c r="J167" s="75"/>
      <c r="K167" s="75"/>
      <c r="L167" s="75"/>
    </row>
    <row r="168" spans="1:23" ht="21.75" customHeight="1" x14ac:dyDescent="0.25">
      <c r="A168" s="30">
        <v>135</v>
      </c>
      <c r="B168" s="1" t="s">
        <v>315</v>
      </c>
      <c r="C168" s="81">
        <v>410</v>
      </c>
      <c r="D168" s="57">
        <f>C168*1.0452</f>
        <v>428.53199999999998</v>
      </c>
      <c r="E168" s="57">
        <f>D168</f>
        <v>428.53199999999998</v>
      </c>
      <c r="F168" s="79">
        <v>15.2</v>
      </c>
      <c r="G168" s="79">
        <v>15.2</v>
      </c>
      <c r="H168" s="75">
        <f>C168*G168</f>
        <v>6232</v>
      </c>
      <c r="I168" s="75">
        <v>100</v>
      </c>
      <c r="J168" s="75"/>
      <c r="K168" s="75">
        <v>325</v>
      </c>
      <c r="L168" s="75">
        <f t="shared" si="13"/>
        <v>6657</v>
      </c>
    </row>
    <row r="169" spans="1:23" ht="27.95" customHeight="1" x14ac:dyDescent="0.25">
      <c r="A169" s="22"/>
      <c r="B169" s="1"/>
    </row>
    <row r="170" spans="1:23" ht="27.95" customHeight="1" x14ac:dyDescent="0.25">
      <c r="A170" s="30"/>
      <c r="B170" s="1"/>
      <c r="C170" s="75"/>
      <c r="D170" s="75"/>
      <c r="E170" s="75"/>
      <c r="F170" s="75"/>
      <c r="G170" s="75"/>
      <c r="H170" s="75"/>
      <c r="I170" s="75"/>
      <c r="J170" s="46"/>
      <c r="K170" s="46"/>
      <c r="L170" s="86"/>
    </row>
    <row r="171" spans="1:23" ht="17.25" customHeight="1" x14ac:dyDescent="0.25">
      <c r="A171" s="30"/>
      <c r="B171" s="43"/>
      <c r="C171" s="75"/>
      <c r="D171" s="75"/>
      <c r="E171" s="75"/>
      <c r="F171" s="75"/>
      <c r="G171" s="75"/>
      <c r="H171" s="75"/>
      <c r="I171" s="75"/>
      <c r="J171" s="46"/>
      <c r="K171" s="46"/>
      <c r="L171" s="86" t="s">
        <v>0</v>
      </c>
    </row>
    <row r="172" spans="1:23" ht="18" customHeight="1" x14ac:dyDescent="0.25">
      <c r="A172" s="30"/>
      <c r="B172" s="36"/>
      <c r="C172" s="75"/>
      <c r="D172" s="87"/>
      <c r="E172" s="87"/>
      <c r="F172" s="88"/>
      <c r="G172" s="88"/>
      <c r="H172" s="89"/>
      <c r="I172" s="89"/>
      <c r="J172" s="89"/>
      <c r="K172" s="75"/>
      <c r="L172" s="89"/>
      <c r="M172" s="89"/>
      <c r="N172" s="89"/>
      <c r="O172" s="89"/>
      <c r="P172" s="89"/>
      <c r="Q172" s="89"/>
      <c r="R172" s="89"/>
      <c r="S172" s="89"/>
      <c r="T172" s="89"/>
      <c r="U172" s="90"/>
      <c r="V172" s="90"/>
      <c r="W172" s="90"/>
    </row>
    <row r="173" spans="1:23" ht="17.25" x14ac:dyDescent="0.25">
      <c r="A173" s="48"/>
      <c r="B173" s="48"/>
      <c r="C173" s="48"/>
      <c r="D173" s="48"/>
      <c r="E173" s="48"/>
      <c r="F173" s="48"/>
      <c r="G173" s="48"/>
      <c r="H173" s="48"/>
      <c r="I173" s="48"/>
      <c r="J173" s="72"/>
    </row>
    <row r="174" spans="1:23" ht="17.25" x14ac:dyDescent="0.25">
      <c r="A174" s="48"/>
      <c r="B174" s="48"/>
      <c r="C174" s="48"/>
      <c r="D174" s="48"/>
      <c r="E174" s="48"/>
      <c r="F174" s="48"/>
      <c r="G174" s="48"/>
      <c r="H174" s="48"/>
      <c r="I174" s="48"/>
      <c r="J174" s="48"/>
    </row>
    <row r="175" spans="1:23" ht="17.25" x14ac:dyDescent="0.25">
      <c r="A175" s="48"/>
      <c r="B175" s="48"/>
      <c r="C175" s="48"/>
      <c r="D175" s="48"/>
      <c r="E175" s="48"/>
      <c r="F175" s="48"/>
      <c r="G175" s="48"/>
      <c r="H175" s="75"/>
      <c r="I175" s="48"/>
      <c r="J175" s="48"/>
    </row>
    <row r="176" spans="1:23" ht="17.25" x14ac:dyDescent="0.3">
      <c r="A176" s="39"/>
      <c r="B176" s="39"/>
      <c r="C176" s="39"/>
      <c r="D176" s="39"/>
      <c r="E176" s="39"/>
      <c r="F176" s="39"/>
      <c r="G176" s="39"/>
      <c r="H176" s="39"/>
      <c r="I176" s="39"/>
      <c r="J176" s="39"/>
    </row>
    <row r="177" spans="2:8" x14ac:dyDescent="0.25">
      <c r="B177" s="1"/>
    </row>
    <row r="178" spans="2:8" x14ac:dyDescent="0.25">
      <c r="B178" s="1"/>
    </row>
    <row r="179" spans="2:8" x14ac:dyDescent="0.25">
      <c r="B179" s="1"/>
    </row>
    <row r="180" spans="2:8" x14ac:dyDescent="0.25">
      <c r="B180" s="1"/>
    </row>
    <row r="181" spans="2:8" x14ac:dyDescent="0.25">
      <c r="B181" s="1"/>
    </row>
    <row r="182" spans="2:8" x14ac:dyDescent="0.25">
      <c r="B182" s="1"/>
    </row>
    <row r="183" spans="2:8" x14ac:dyDescent="0.25">
      <c r="B183" s="1"/>
    </row>
    <row r="184" spans="2:8" x14ac:dyDescent="0.25">
      <c r="B184" s="1"/>
    </row>
    <row r="185" spans="2:8" x14ac:dyDescent="0.25">
      <c r="B185" s="1"/>
    </row>
    <row r="186" spans="2:8" x14ac:dyDescent="0.25">
      <c r="B186" s="1"/>
    </row>
    <row r="187" spans="2:8" x14ac:dyDescent="0.25">
      <c r="B187" s="1"/>
    </row>
    <row r="188" spans="2:8" x14ac:dyDescent="0.25">
      <c r="B188" s="1"/>
    </row>
    <row r="189" spans="2:8" x14ac:dyDescent="0.25">
      <c r="B189" s="1"/>
    </row>
    <row r="190" spans="2:8" x14ac:dyDescent="0.25">
      <c r="B190" s="1"/>
    </row>
    <row r="191" spans="2:8" x14ac:dyDescent="0.25">
      <c r="B191" s="1"/>
      <c r="H191" s="1" t="s">
        <v>5</v>
      </c>
    </row>
    <row r="192" spans="2:8" x14ac:dyDescent="0.25">
      <c r="B192" s="1"/>
    </row>
    <row r="193" spans="2:22" x14ac:dyDescent="0.25">
      <c r="B193" s="1"/>
    </row>
    <row r="194" spans="2:22" x14ac:dyDescent="0.25">
      <c r="B194" s="92"/>
    </row>
    <row r="198" spans="2:22" x14ac:dyDescent="0.25">
      <c r="H198" s="1" t="s">
        <v>0</v>
      </c>
    </row>
    <row r="199" spans="2:22" x14ac:dyDescent="0.25">
      <c r="V199" s="1" t="s">
        <v>0</v>
      </c>
    </row>
    <row r="203" spans="2:22" x14ac:dyDescent="0.25">
      <c r="U203" s="1" t="s">
        <v>0</v>
      </c>
    </row>
    <row r="210" spans="2:4" x14ac:dyDescent="0.25">
      <c r="D210" s="1" t="s">
        <v>0</v>
      </c>
    </row>
    <row r="214" spans="2:4" x14ac:dyDescent="0.25">
      <c r="B214" s="2" t="s">
        <v>0</v>
      </c>
    </row>
  </sheetData>
  <sheetProtection algorithmName="SHA-512" hashValue="EM4iTwrMQzsEeBn46GIbTfbl1QQIuY2/dLiOW3ouRxn7eK87JqrMXi50WCwjUfnDL44/XfrQpnOlKPknP2bv9g==" saltValue="DYiaEp57n/iNM1/HpfXQAA==" spinCount="100000" sheet="1" objects="1" scenarios="1"/>
  <mergeCells count="15">
    <mergeCell ref="I7:K8"/>
    <mergeCell ref="F7:F9"/>
    <mergeCell ref="G7:G9"/>
    <mergeCell ref="H7:H9"/>
    <mergeCell ref="L7:L9"/>
    <mergeCell ref="C2:U2"/>
    <mergeCell ref="C3:H3"/>
    <mergeCell ref="G4:H4"/>
    <mergeCell ref="M5:V5"/>
    <mergeCell ref="C6:H6"/>
    <mergeCell ref="A7:A9"/>
    <mergeCell ref="B7:B9"/>
    <mergeCell ref="C7:C9"/>
    <mergeCell ref="D7:D9"/>
    <mergeCell ref="E7:E9"/>
  </mergeCells>
  <pageMargins left="0" right="0" top="0" bottom="0" header="0.31496062992125984" footer="0.31496062992125984"/>
  <pageSetup paperSize="129" scale="50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12A05-F7FB-4DF0-BF66-AADEAC75BAC6}">
  <dimension ref="A1:R215"/>
  <sheetViews>
    <sheetView topLeftCell="A163" zoomScaleNormal="100" workbookViewId="0">
      <selection activeCell="G173" sqref="G173"/>
    </sheetView>
  </sheetViews>
  <sheetFormatPr baseColWidth="10" defaultColWidth="12.7109375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2.28515625" style="1" customWidth="1"/>
    <col min="5" max="5" width="9.5703125" style="1" customWidth="1"/>
    <col min="6" max="6" width="14.85546875" style="1" customWidth="1"/>
    <col min="7" max="7" width="10.85546875" style="1" customWidth="1"/>
    <col min="8" max="8" width="14.28515625" style="1" customWidth="1"/>
    <col min="9" max="9" width="11.7109375" style="1" customWidth="1"/>
    <col min="10" max="10" width="13.7109375" style="1" customWidth="1"/>
    <col min="11" max="11" width="11.7109375" style="1" customWidth="1"/>
    <col min="12" max="12" width="12.28515625" style="1" customWidth="1"/>
    <col min="13" max="13" width="10.140625" style="1" customWidth="1"/>
    <col min="14" max="14" width="12.7109375" style="1" customWidth="1"/>
    <col min="15" max="15" width="12.5703125" style="1" customWidth="1"/>
    <col min="16" max="16" width="13.42578125" style="1" customWidth="1"/>
    <col min="17" max="17" width="13.28515625" style="1" customWidth="1"/>
    <col min="18" max="18" width="17.28515625" style="1" customWidth="1"/>
    <col min="19" max="19" width="27" style="1" customWidth="1"/>
    <col min="20" max="16384" width="12.7109375" style="1"/>
  </cols>
  <sheetData>
    <row r="1" spans="1:17" x14ac:dyDescent="0.25">
      <c r="B1" s="2" t="s">
        <v>0</v>
      </c>
      <c r="J1" s="1" t="s">
        <v>0</v>
      </c>
      <c r="P1" s="1" t="s">
        <v>0</v>
      </c>
    </row>
    <row r="2" spans="1:17" x14ac:dyDescent="0.25">
      <c r="A2" s="3" t="s">
        <v>0</v>
      </c>
      <c r="C2" s="124" t="s">
        <v>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" t="s">
        <v>0</v>
      </c>
    </row>
    <row r="3" spans="1:17" x14ac:dyDescent="0.25">
      <c r="A3" s="4" t="s">
        <v>0</v>
      </c>
      <c r="B3" s="5" t="s">
        <v>0</v>
      </c>
      <c r="C3" s="6"/>
      <c r="D3" s="9"/>
      <c r="E3" s="9"/>
      <c r="F3" s="9"/>
      <c r="G3" s="9"/>
      <c r="H3" s="9"/>
      <c r="I3" s="9"/>
      <c r="J3" s="10"/>
      <c r="K3" s="11" t="s">
        <v>0</v>
      </c>
      <c r="L3" s="11"/>
    </row>
    <row r="4" spans="1:17" x14ac:dyDescent="0.25">
      <c r="A4" s="4" t="s">
        <v>0</v>
      </c>
      <c r="B4" s="5"/>
      <c r="C4" s="14"/>
      <c r="L4" s="15"/>
      <c r="M4" s="15"/>
      <c r="N4" s="15"/>
    </row>
    <row r="5" spans="1:17" x14ac:dyDescent="0.25">
      <c r="A5" s="4"/>
      <c r="B5" s="5"/>
      <c r="C5" s="16"/>
    </row>
    <row r="6" spans="1:17" x14ac:dyDescent="0.25">
      <c r="A6" s="17"/>
      <c r="B6" s="18"/>
      <c r="C6" s="107" t="s">
        <v>7</v>
      </c>
      <c r="D6" s="108"/>
      <c r="E6" s="108"/>
      <c r="F6" s="109"/>
      <c r="G6" s="19"/>
      <c r="H6" s="20"/>
    </row>
    <row r="7" spans="1:17" ht="15.75" customHeight="1" x14ac:dyDescent="0.25">
      <c r="A7" s="125" t="s">
        <v>8</v>
      </c>
      <c r="B7" s="111" t="s">
        <v>10</v>
      </c>
      <c r="C7" s="114" t="s">
        <v>11</v>
      </c>
      <c r="D7" s="121" t="s">
        <v>14</v>
      </c>
      <c r="E7" s="121" t="s">
        <v>15</v>
      </c>
      <c r="F7" s="118" t="s">
        <v>16</v>
      </c>
      <c r="G7" s="117" t="s">
        <v>17</v>
      </c>
      <c r="H7" s="118" t="s">
        <v>18</v>
      </c>
    </row>
    <row r="8" spans="1:17" x14ac:dyDescent="0.25">
      <c r="A8" s="110"/>
      <c r="B8" s="112"/>
      <c r="C8" s="115"/>
      <c r="D8" s="122"/>
      <c r="E8" s="122"/>
      <c r="F8" s="119"/>
      <c r="G8" s="117"/>
      <c r="H8" s="119"/>
    </row>
    <row r="9" spans="1:17" x14ac:dyDescent="0.25">
      <c r="A9" s="110"/>
      <c r="B9" s="113"/>
      <c r="C9" s="116"/>
      <c r="D9" s="123"/>
      <c r="E9" s="123"/>
      <c r="F9" s="120"/>
      <c r="G9" s="21" t="s">
        <v>305</v>
      </c>
      <c r="H9" s="120"/>
    </row>
    <row r="10" spans="1:17" ht="27.95" customHeight="1" x14ac:dyDescent="0.25">
      <c r="A10" s="22"/>
      <c r="B10" s="23" t="s">
        <v>20</v>
      </c>
      <c r="C10" s="78"/>
      <c r="D10" s="79"/>
      <c r="E10" s="79"/>
      <c r="F10" s="75"/>
      <c r="G10" s="75"/>
      <c r="H10" s="80"/>
    </row>
    <row r="11" spans="1:17" ht="27.95" customHeight="1" x14ac:dyDescent="0.25">
      <c r="A11" s="30">
        <v>1</v>
      </c>
      <c r="B11" s="36" t="s">
        <v>22</v>
      </c>
      <c r="C11" s="81">
        <v>819.74</v>
      </c>
      <c r="D11" s="79">
        <v>15.2</v>
      </c>
      <c r="E11" s="79">
        <v>15.2</v>
      </c>
      <c r="F11" s="75">
        <f>C11*E11</f>
        <v>12460.047999999999</v>
      </c>
      <c r="G11" s="75">
        <v>0</v>
      </c>
      <c r="H11" s="75">
        <f>F11+G11</f>
        <v>12460.047999999999</v>
      </c>
    </row>
    <row r="12" spans="1:17" ht="27.95" customHeight="1" x14ac:dyDescent="0.25">
      <c r="A12" s="30"/>
      <c r="B12" s="23" t="s">
        <v>23</v>
      </c>
      <c r="C12" s="81"/>
      <c r="D12" s="79"/>
      <c r="E12" s="79"/>
      <c r="F12" s="75"/>
      <c r="G12" s="75"/>
      <c r="H12" s="75"/>
    </row>
    <row r="13" spans="1:17" ht="27.95" customHeight="1" x14ac:dyDescent="0.25">
      <c r="A13" s="30">
        <v>2</v>
      </c>
      <c r="B13" s="36" t="s">
        <v>24</v>
      </c>
      <c r="C13" s="81">
        <v>703.62</v>
      </c>
      <c r="D13" s="79">
        <v>15.2</v>
      </c>
      <c r="E13" s="79">
        <v>15.2</v>
      </c>
      <c r="F13" s="75">
        <f>C13*E13</f>
        <v>10695.023999999999</v>
      </c>
      <c r="G13" s="75">
        <v>0</v>
      </c>
      <c r="H13" s="75">
        <f>F13+G13</f>
        <v>10695.023999999999</v>
      </c>
    </row>
    <row r="14" spans="1:17" ht="27.95" customHeight="1" x14ac:dyDescent="0.25">
      <c r="A14" s="30">
        <f>A13+1</f>
        <v>3</v>
      </c>
      <c r="B14" s="36" t="s">
        <v>26</v>
      </c>
      <c r="C14" s="81">
        <v>474.34</v>
      </c>
      <c r="D14" s="79">
        <v>15.2</v>
      </c>
      <c r="E14" s="79">
        <v>15.2</v>
      </c>
      <c r="F14" s="75">
        <f>(C14*E14)</f>
        <v>7209.9679999999989</v>
      </c>
      <c r="G14" s="75">
        <v>518.61</v>
      </c>
      <c r="H14" s="75">
        <f>F14+G14</f>
        <v>7728.5779999999986</v>
      </c>
    </row>
    <row r="15" spans="1:17" ht="27.95" customHeight="1" x14ac:dyDescent="0.25">
      <c r="A15" s="30">
        <f>A14+1</f>
        <v>4</v>
      </c>
      <c r="B15" s="36" t="s">
        <v>28</v>
      </c>
      <c r="C15" s="81">
        <f>F15/D15</f>
        <v>402.2763157894737</v>
      </c>
      <c r="D15" s="79">
        <v>15.2</v>
      </c>
      <c r="E15" s="79">
        <v>15.2</v>
      </c>
      <c r="F15" s="75">
        <v>6114.6</v>
      </c>
      <c r="G15" s="75">
        <v>0</v>
      </c>
      <c r="H15" s="75">
        <f>F15+G15</f>
        <v>6114.6</v>
      </c>
    </row>
    <row r="16" spans="1:17" ht="27.95" customHeight="1" x14ac:dyDescent="0.25">
      <c r="A16" s="30">
        <f>A15+1</f>
        <v>5</v>
      </c>
      <c r="B16" s="36" t="s">
        <v>30</v>
      </c>
      <c r="C16" s="81">
        <f>F16/D16</f>
        <v>336.46776315789475</v>
      </c>
      <c r="D16" s="79">
        <v>15.2</v>
      </c>
      <c r="E16" s="79">
        <v>15.2</v>
      </c>
      <c r="F16" s="75">
        <v>5114.3100000000004</v>
      </c>
      <c r="G16" s="75">
        <v>864.35</v>
      </c>
      <c r="H16" s="75">
        <f>F16+G16</f>
        <v>5978.6600000000008</v>
      </c>
    </row>
    <row r="17" spans="1:8" ht="27.95" customHeight="1" x14ac:dyDescent="0.25">
      <c r="A17" s="30">
        <f>A16+1</f>
        <v>6</v>
      </c>
      <c r="B17" s="36" t="s">
        <v>32</v>
      </c>
      <c r="C17" s="81">
        <f>F17/D17</f>
        <v>319.39276315789476</v>
      </c>
      <c r="D17" s="79">
        <v>15.2</v>
      </c>
      <c r="E17" s="79">
        <v>15.2</v>
      </c>
      <c r="F17" s="75">
        <v>4854.7700000000004</v>
      </c>
      <c r="G17" s="75">
        <v>691.48</v>
      </c>
      <c r="H17" s="75">
        <f>F17+G17</f>
        <v>5546.25</v>
      </c>
    </row>
    <row r="18" spans="1:8" ht="27.95" customHeight="1" x14ac:dyDescent="0.25">
      <c r="A18" s="30"/>
      <c r="B18" s="23" t="s">
        <v>33</v>
      </c>
      <c r="C18" s="81"/>
      <c r="D18" s="79"/>
      <c r="E18" s="79"/>
      <c r="F18" s="75"/>
      <c r="G18" s="75"/>
      <c r="H18" s="75"/>
    </row>
    <row r="19" spans="1:8" ht="21" customHeight="1" x14ac:dyDescent="0.3">
      <c r="A19" s="38">
        <v>7</v>
      </c>
      <c r="B19" s="82" t="s">
        <v>35</v>
      </c>
      <c r="C19" s="81">
        <v>493.42</v>
      </c>
      <c r="D19" s="79">
        <v>15.2</v>
      </c>
      <c r="E19" s="79">
        <v>15.2</v>
      </c>
      <c r="F19" s="75">
        <f>C19*E19</f>
        <v>7499.9839999999995</v>
      </c>
      <c r="G19" s="75">
        <v>0</v>
      </c>
      <c r="H19" s="75">
        <f t="shared" ref="H19:H24" si="0">F19+G19</f>
        <v>7499.9839999999995</v>
      </c>
    </row>
    <row r="20" spans="1:8" ht="27.95" customHeight="1" x14ac:dyDescent="0.25">
      <c r="A20" s="30">
        <f>A19+1</f>
        <v>8</v>
      </c>
      <c r="B20" s="41" t="s">
        <v>37</v>
      </c>
      <c r="C20" s="81">
        <v>345.39</v>
      </c>
      <c r="D20" s="79">
        <v>15.2</v>
      </c>
      <c r="E20" s="79">
        <v>15.2</v>
      </c>
      <c r="F20" s="75">
        <f>C20*E20</f>
        <v>5249.9279999999999</v>
      </c>
      <c r="G20" s="75">
        <v>0</v>
      </c>
      <c r="H20" s="75">
        <f t="shared" si="0"/>
        <v>5249.9279999999999</v>
      </c>
    </row>
    <row r="21" spans="1:8" ht="27.95" customHeight="1" x14ac:dyDescent="0.25">
      <c r="A21" s="30">
        <f>A20+1</f>
        <v>9</v>
      </c>
      <c r="B21" s="36" t="s">
        <v>39</v>
      </c>
      <c r="C21" s="81">
        <f>F21/D21</f>
        <v>317.57763157894738</v>
      </c>
      <c r="D21" s="79">
        <v>15.2</v>
      </c>
      <c r="E21" s="79">
        <v>15.2</v>
      </c>
      <c r="F21" s="75">
        <v>4827.18</v>
      </c>
      <c r="G21" s="71">
        <v>1037.22</v>
      </c>
      <c r="H21" s="75">
        <f t="shared" si="0"/>
        <v>5864.4000000000005</v>
      </c>
    </row>
    <row r="22" spans="1:8" ht="27.95" customHeight="1" x14ac:dyDescent="0.25">
      <c r="A22" s="30">
        <f>A21+1</f>
        <v>10</v>
      </c>
      <c r="B22" s="36" t="s">
        <v>41</v>
      </c>
      <c r="C22" s="81">
        <f>F22/D22</f>
        <v>365.60394736842107</v>
      </c>
      <c r="D22" s="79">
        <v>15.2</v>
      </c>
      <c r="E22" s="79">
        <v>15.2</v>
      </c>
      <c r="F22" s="75">
        <v>5557.18</v>
      </c>
      <c r="G22" s="75">
        <v>864.35</v>
      </c>
      <c r="H22" s="75">
        <f t="shared" si="0"/>
        <v>6421.5300000000007</v>
      </c>
    </row>
    <row r="23" spans="1:8" ht="24.75" customHeight="1" x14ac:dyDescent="0.3">
      <c r="A23" s="30">
        <f>A22+1</f>
        <v>11</v>
      </c>
      <c r="B23" s="82" t="s">
        <v>307</v>
      </c>
      <c r="C23" s="81">
        <v>262.08</v>
      </c>
      <c r="D23" s="79">
        <v>15.2</v>
      </c>
      <c r="E23" s="79">
        <v>15.2</v>
      </c>
      <c r="F23" s="75">
        <f>C23*E23</f>
        <v>3983.6159999999995</v>
      </c>
      <c r="G23" s="75">
        <v>0</v>
      </c>
      <c r="H23" s="75">
        <f t="shared" si="0"/>
        <v>3983.6159999999995</v>
      </c>
    </row>
    <row r="24" spans="1:8" ht="27.95" customHeight="1" x14ac:dyDescent="0.25">
      <c r="A24" s="30">
        <f>A23+1</f>
        <v>12</v>
      </c>
      <c r="B24" s="43" t="s">
        <v>45</v>
      </c>
      <c r="C24" s="81">
        <f>F24/D24</f>
        <v>305.8828947368421</v>
      </c>
      <c r="D24" s="79">
        <v>15.2</v>
      </c>
      <c r="E24" s="79">
        <v>15.2</v>
      </c>
      <c r="F24" s="75">
        <v>4649.42</v>
      </c>
      <c r="G24" s="75">
        <v>0</v>
      </c>
      <c r="H24" s="75">
        <f t="shared" si="0"/>
        <v>4649.42</v>
      </c>
    </row>
    <row r="25" spans="1:8" ht="27.95" customHeight="1" x14ac:dyDescent="0.25">
      <c r="A25" s="30"/>
      <c r="B25" s="23" t="s">
        <v>46</v>
      </c>
      <c r="C25" s="81"/>
      <c r="D25" s="79"/>
      <c r="E25" s="79"/>
      <c r="F25" s="75"/>
      <c r="G25" s="75"/>
      <c r="H25" s="75"/>
    </row>
    <row r="26" spans="1:8" ht="27.95" customHeight="1" x14ac:dyDescent="0.25">
      <c r="A26" s="30">
        <v>13</v>
      </c>
      <c r="B26" s="36" t="s">
        <v>48</v>
      </c>
      <c r="C26" s="81">
        <f>F26/D26</f>
        <v>402.2763157894737</v>
      </c>
      <c r="D26" s="79">
        <v>15.2</v>
      </c>
      <c r="E26" s="79">
        <v>15.2</v>
      </c>
      <c r="F26" s="75">
        <v>6114.6</v>
      </c>
      <c r="G26" s="75">
        <v>864.35</v>
      </c>
      <c r="H26" s="75">
        <f>F26+G26</f>
        <v>6978.9500000000007</v>
      </c>
    </row>
    <row r="27" spans="1:8" ht="27.95" customHeight="1" x14ac:dyDescent="0.25">
      <c r="A27" s="30"/>
      <c r="B27" s="23" t="s">
        <v>49</v>
      </c>
      <c r="C27" s="81"/>
      <c r="D27" s="79"/>
      <c r="E27" s="79"/>
      <c r="F27" s="75"/>
      <c r="G27" s="75"/>
      <c r="H27" s="75"/>
    </row>
    <row r="28" spans="1:8" ht="27.95" customHeight="1" x14ac:dyDescent="0.25">
      <c r="A28" s="30">
        <v>14</v>
      </c>
      <c r="B28" s="31" t="s">
        <v>51</v>
      </c>
      <c r="C28" s="81">
        <f>F28/D28</f>
        <v>400.06973684210533</v>
      </c>
      <c r="D28" s="79">
        <v>15.2</v>
      </c>
      <c r="E28" s="79">
        <v>15.2</v>
      </c>
      <c r="F28" s="75">
        <v>6081.06</v>
      </c>
      <c r="G28" s="75">
        <v>864.35</v>
      </c>
      <c r="H28" s="75">
        <f>F28+G28</f>
        <v>6945.4100000000008</v>
      </c>
    </row>
    <row r="29" spans="1:8" ht="27.95" customHeight="1" x14ac:dyDescent="0.25">
      <c r="A29" s="30"/>
      <c r="B29" s="23" t="s">
        <v>52</v>
      </c>
      <c r="C29" s="81"/>
      <c r="D29" s="79"/>
      <c r="E29" s="79"/>
      <c r="F29" s="75"/>
      <c r="G29" s="75"/>
      <c r="H29" s="75"/>
    </row>
    <row r="30" spans="1:8" ht="27.95" customHeight="1" x14ac:dyDescent="0.25">
      <c r="A30" s="30">
        <v>15</v>
      </c>
      <c r="B30" s="36" t="s">
        <v>54</v>
      </c>
      <c r="C30" s="81">
        <v>420.07</v>
      </c>
      <c r="D30" s="79">
        <v>15.2</v>
      </c>
      <c r="E30" s="79">
        <v>15.2</v>
      </c>
      <c r="F30" s="75">
        <f>C30*E30</f>
        <v>6385.0639999999994</v>
      </c>
      <c r="G30" s="75">
        <v>864.35</v>
      </c>
      <c r="H30" s="75">
        <f t="shared" ref="H30:H35" si="1">F30+G30</f>
        <v>7249.4139999999998</v>
      </c>
    </row>
    <row r="31" spans="1:8" ht="27.95" customHeight="1" x14ac:dyDescent="0.25">
      <c r="A31" s="30">
        <v>16</v>
      </c>
      <c r="B31" s="41" t="s">
        <v>56</v>
      </c>
      <c r="C31" s="81">
        <f>F31/D31</f>
        <v>376.03092105263158</v>
      </c>
      <c r="D31" s="79">
        <v>15.2</v>
      </c>
      <c r="E31" s="79">
        <v>15.2</v>
      </c>
      <c r="F31" s="75">
        <v>5715.67</v>
      </c>
      <c r="G31" s="75">
        <v>0</v>
      </c>
      <c r="H31" s="75">
        <f t="shared" si="1"/>
        <v>5715.67</v>
      </c>
    </row>
    <row r="32" spans="1:8" ht="27.95" customHeight="1" x14ac:dyDescent="0.25">
      <c r="A32" s="30">
        <v>17</v>
      </c>
      <c r="B32" s="31" t="s">
        <v>58</v>
      </c>
      <c r="C32" s="81">
        <f>F32/D32</f>
        <v>275.04868421052629</v>
      </c>
      <c r="D32" s="79">
        <v>15.2</v>
      </c>
      <c r="E32" s="79">
        <v>15.2</v>
      </c>
      <c r="F32" s="75">
        <v>4180.74</v>
      </c>
      <c r="G32" s="75">
        <v>691.48</v>
      </c>
      <c r="H32" s="75">
        <f t="shared" si="1"/>
        <v>4872.2199999999993</v>
      </c>
    </row>
    <row r="33" spans="1:8" ht="27.95" customHeight="1" x14ac:dyDescent="0.25">
      <c r="A33" s="30">
        <v>18</v>
      </c>
      <c r="B33" s="36" t="s">
        <v>60</v>
      </c>
      <c r="C33" s="81">
        <f>F33/D33</f>
        <v>400.06973684210533</v>
      </c>
      <c r="D33" s="79">
        <v>15.2</v>
      </c>
      <c r="E33" s="79">
        <v>15.2</v>
      </c>
      <c r="F33" s="75">
        <v>6081.06</v>
      </c>
      <c r="G33" s="75">
        <v>864.35</v>
      </c>
      <c r="H33" s="75">
        <f t="shared" si="1"/>
        <v>6945.4100000000008</v>
      </c>
    </row>
    <row r="34" spans="1:8" ht="27.95" customHeight="1" x14ac:dyDescent="0.25">
      <c r="A34" s="30">
        <v>19</v>
      </c>
      <c r="B34" s="36" t="s">
        <v>62</v>
      </c>
      <c r="C34" s="81">
        <f>F34/D34</f>
        <v>400.06973684210533</v>
      </c>
      <c r="D34" s="79">
        <v>15.2</v>
      </c>
      <c r="E34" s="79">
        <v>15.2</v>
      </c>
      <c r="F34" s="75">
        <v>6081.06</v>
      </c>
      <c r="G34" s="75">
        <v>691.48</v>
      </c>
      <c r="H34" s="75">
        <f t="shared" si="1"/>
        <v>6772.5400000000009</v>
      </c>
    </row>
    <row r="35" spans="1:8" ht="27.95" customHeight="1" x14ac:dyDescent="0.25">
      <c r="A35" s="30">
        <f>A34+1</f>
        <v>20</v>
      </c>
      <c r="B35" s="31" t="s">
        <v>283</v>
      </c>
      <c r="C35" s="81">
        <v>400.07</v>
      </c>
      <c r="D35" s="79">
        <v>15.2</v>
      </c>
      <c r="E35" s="79">
        <v>15.2</v>
      </c>
      <c r="F35" s="75">
        <f>C35*E35</f>
        <v>6081.0639999999994</v>
      </c>
      <c r="G35" s="75">
        <v>691.48</v>
      </c>
      <c r="H35" s="75">
        <f t="shared" si="1"/>
        <v>6772.5439999999999</v>
      </c>
    </row>
    <row r="36" spans="1:8" ht="27.95" customHeight="1" x14ac:dyDescent="0.25">
      <c r="A36" s="30"/>
      <c r="B36" s="23" t="s">
        <v>65</v>
      </c>
      <c r="C36" s="81"/>
      <c r="D36" s="79"/>
      <c r="E36" s="79"/>
      <c r="F36" s="75"/>
      <c r="G36" s="75"/>
      <c r="H36" s="75"/>
    </row>
    <row r="37" spans="1:8" ht="27.95" customHeight="1" x14ac:dyDescent="0.25">
      <c r="A37" s="30">
        <v>21</v>
      </c>
      <c r="B37" s="36" t="s">
        <v>67</v>
      </c>
      <c r="C37" s="81">
        <v>309.56</v>
      </c>
      <c r="D37" s="79">
        <v>15.2</v>
      </c>
      <c r="E37" s="79">
        <v>15.2</v>
      </c>
      <c r="F37" s="75">
        <f>C37*E37</f>
        <v>4705.3119999999999</v>
      </c>
      <c r="G37" s="75">
        <v>0</v>
      </c>
      <c r="H37" s="75">
        <f>F37+G37</f>
        <v>4705.3119999999999</v>
      </c>
    </row>
    <row r="38" spans="1:8" ht="27.95" customHeight="1" x14ac:dyDescent="0.25">
      <c r="A38" s="30">
        <f>A37+1</f>
        <v>22</v>
      </c>
      <c r="B38" s="41" t="s">
        <v>69</v>
      </c>
      <c r="C38" s="81">
        <f>F38/D38</f>
        <v>318.84407894736847</v>
      </c>
      <c r="D38" s="79">
        <v>15.2</v>
      </c>
      <c r="E38" s="79">
        <v>15.2</v>
      </c>
      <c r="F38" s="75">
        <v>4846.43</v>
      </c>
      <c r="G38" s="75">
        <v>518.61</v>
      </c>
      <c r="H38" s="75">
        <f>F38+G38</f>
        <v>5365.04</v>
      </c>
    </row>
    <row r="39" spans="1:8" ht="27.95" customHeight="1" x14ac:dyDescent="0.25">
      <c r="A39" s="30">
        <f>A38+1</f>
        <v>23</v>
      </c>
      <c r="B39" s="36" t="s">
        <v>71</v>
      </c>
      <c r="C39" s="81">
        <f>F39/D39</f>
        <v>395.3046052631579</v>
      </c>
      <c r="D39" s="79">
        <v>15.2</v>
      </c>
      <c r="E39" s="79">
        <v>15.2</v>
      </c>
      <c r="F39" s="75">
        <v>6008.63</v>
      </c>
      <c r="G39" s="71">
        <v>1037.22</v>
      </c>
      <c r="H39" s="75">
        <f>F39+G39</f>
        <v>7045.85</v>
      </c>
    </row>
    <row r="40" spans="1:8" ht="27.95" customHeight="1" x14ac:dyDescent="0.25">
      <c r="A40" s="30">
        <f>A39+1</f>
        <v>24</v>
      </c>
      <c r="B40" s="48" t="s">
        <v>73</v>
      </c>
      <c r="C40" s="81">
        <f>F40/D40</f>
        <v>318.84407894736847</v>
      </c>
      <c r="D40" s="30">
        <v>15.2</v>
      </c>
      <c r="E40" s="79">
        <v>15.2</v>
      </c>
      <c r="F40" s="75">
        <v>4846.43</v>
      </c>
      <c r="G40" s="75">
        <v>0</v>
      </c>
      <c r="H40" s="75">
        <f>F40+G40</f>
        <v>4846.43</v>
      </c>
    </row>
    <row r="41" spans="1:8" ht="27.95" customHeight="1" x14ac:dyDescent="0.25">
      <c r="A41" s="30"/>
      <c r="B41" s="23" t="s">
        <v>74</v>
      </c>
      <c r="C41" s="81"/>
      <c r="D41" s="79"/>
      <c r="E41" s="79"/>
      <c r="F41" s="75"/>
      <c r="G41" s="75"/>
      <c r="H41" s="75"/>
    </row>
    <row r="42" spans="1:8" ht="27.95" customHeight="1" x14ac:dyDescent="0.25">
      <c r="A42" s="30">
        <v>25</v>
      </c>
      <c r="B42" s="46" t="s">
        <v>76</v>
      </c>
      <c r="C42" s="81">
        <v>377.47</v>
      </c>
      <c r="D42" s="79">
        <v>15.2</v>
      </c>
      <c r="E42" s="79">
        <v>15.2</v>
      </c>
      <c r="F42" s="83">
        <f>C42*E42</f>
        <v>5737.5439999999999</v>
      </c>
      <c r="G42" s="75">
        <v>0</v>
      </c>
      <c r="H42" s="75">
        <f>F42+G42</f>
        <v>5737.5439999999999</v>
      </c>
    </row>
    <row r="43" spans="1:8" ht="27.95" customHeight="1" x14ac:dyDescent="0.25">
      <c r="A43" s="30">
        <f>A42+1</f>
        <v>26</v>
      </c>
      <c r="B43" s="36" t="s">
        <v>78</v>
      </c>
      <c r="C43" s="81">
        <v>400.07</v>
      </c>
      <c r="D43" s="79">
        <v>15.2</v>
      </c>
      <c r="E43" s="79">
        <v>15.2</v>
      </c>
      <c r="F43" s="83">
        <f>C43*E43</f>
        <v>6081.0639999999994</v>
      </c>
      <c r="G43" s="75">
        <v>864.35</v>
      </c>
      <c r="H43" s="75">
        <f>F43+G43</f>
        <v>6945.4139999999998</v>
      </c>
    </row>
    <row r="44" spans="1:8" ht="27.95" customHeight="1" x14ac:dyDescent="0.25">
      <c r="A44" s="30">
        <f>A43+1</f>
        <v>27</v>
      </c>
      <c r="B44" s="36" t="s">
        <v>80</v>
      </c>
      <c r="C44" s="81">
        <v>318.88</v>
      </c>
      <c r="D44" s="79">
        <v>15.2</v>
      </c>
      <c r="E44" s="79">
        <v>15.2</v>
      </c>
      <c r="F44" s="83">
        <f>C44*E44</f>
        <v>4846.9759999999997</v>
      </c>
      <c r="G44" s="75">
        <v>518.61</v>
      </c>
      <c r="H44" s="75">
        <f>F44+G44</f>
        <v>5365.5859999999993</v>
      </c>
    </row>
    <row r="45" spans="1:8" ht="27.95" customHeight="1" x14ac:dyDescent="0.25">
      <c r="A45" s="30"/>
      <c r="B45" s="23" t="s">
        <v>83</v>
      </c>
      <c r="C45" s="81"/>
      <c r="D45" s="79"/>
      <c r="E45" s="79"/>
      <c r="F45" s="75"/>
      <c r="G45" s="75"/>
      <c r="H45" s="75"/>
    </row>
    <row r="46" spans="1:8" ht="27.95" customHeight="1" x14ac:dyDescent="0.25">
      <c r="A46" s="30">
        <v>28</v>
      </c>
      <c r="B46" s="36" t="s">
        <v>85</v>
      </c>
      <c r="C46" s="81">
        <v>377.47</v>
      </c>
      <c r="D46" s="79">
        <v>15.2</v>
      </c>
      <c r="E46" s="79">
        <v>15.2</v>
      </c>
      <c r="F46" s="75">
        <f>C46*E46</f>
        <v>5737.5439999999999</v>
      </c>
      <c r="G46" s="75">
        <v>0</v>
      </c>
      <c r="H46" s="75">
        <f>F46+G46</f>
        <v>5737.5439999999999</v>
      </c>
    </row>
    <row r="47" spans="1:8" ht="27.95" customHeight="1" x14ac:dyDescent="0.25">
      <c r="A47" s="30">
        <f>A46+1</f>
        <v>29</v>
      </c>
      <c r="B47" s="31" t="s">
        <v>87</v>
      </c>
      <c r="C47" s="81">
        <v>345.39</v>
      </c>
      <c r="D47" s="79">
        <v>15.2</v>
      </c>
      <c r="E47" s="79">
        <v>15.2</v>
      </c>
      <c r="F47" s="75">
        <f>C47*E47</f>
        <v>5249.9279999999999</v>
      </c>
      <c r="G47" s="71">
        <v>1037.22</v>
      </c>
      <c r="H47" s="75">
        <f>F47+G47</f>
        <v>6287.1480000000001</v>
      </c>
    </row>
    <row r="48" spans="1:8" ht="27.95" customHeight="1" x14ac:dyDescent="0.25">
      <c r="A48" s="30">
        <f>A47+1</f>
        <v>30</v>
      </c>
      <c r="B48" s="36" t="s">
        <v>89</v>
      </c>
      <c r="C48" s="81">
        <f>F48/D48</f>
        <v>345.39473684210526</v>
      </c>
      <c r="D48" s="79">
        <v>15.2</v>
      </c>
      <c r="E48" s="79">
        <v>15.2</v>
      </c>
      <c r="F48" s="75">
        <v>5250</v>
      </c>
      <c r="G48" s="75">
        <v>864.35</v>
      </c>
      <c r="H48" s="75">
        <f>F48+G48</f>
        <v>6114.35</v>
      </c>
    </row>
    <row r="49" spans="1:8" ht="27.95" customHeight="1" x14ac:dyDescent="0.25">
      <c r="A49" s="30">
        <f>A48+1</f>
        <v>31</v>
      </c>
      <c r="B49" s="36" t="s">
        <v>91</v>
      </c>
      <c r="C49" s="81">
        <f>F49/D49</f>
        <v>316.17500000000001</v>
      </c>
      <c r="D49" s="79">
        <v>15.2</v>
      </c>
      <c r="E49" s="79">
        <v>15.2</v>
      </c>
      <c r="F49" s="75">
        <v>4805.8599999999997</v>
      </c>
      <c r="G49" s="75">
        <v>691.48</v>
      </c>
      <c r="H49" s="75">
        <f>F49+G49</f>
        <v>5497.34</v>
      </c>
    </row>
    <row r="50" spans="1:8" ht="27.95" customHeight="1" x14ac:dyDescent="0.25">
      <c r="A50" s="30"/>
      <c r="B50" s="23" t="s">
        <v>92</v>
      </c>
      <c r="C50" s="81"/>
      <c r="D50" s="79"/>
      <c r="E50" s="79"/>
      <c r="F50" s="75"/>
      <c r="G50" s="75"/>
      <c r="H50" s="75"/>
    </row>
    <row r="51" spans="1:8" ht="27.95" customHeight="1" x14ac:dyDescent="0.25">
      <c r="A51" s="30">
        <v>32</v>
      </c>
      <c r="B51" s="36" t="s">
        <v>94</v>
      </c>
      <c r="C51" s="81">
        <v>377.47</v>
      </c>
      <c r="D51" s="79">
        <v>15.2</v>
      </c>
      <c r="E51" s="79">
        <v>15.2</v>
      </c>
      <c r="F51" s="75">
        <f>C51*E51</f>
        <v>5737.5439999999999</v>
      </c>
      <c r="G51" s="75">
        <v>0</v>
      </c>
      <c r="H51" s="75">
        <f t="shared" ref="H51:H56" si="2">F51+G51</f>
        <v>5737.5439999999999</v>
      </c>
    </row>
    <row r="52" spans="1:8" ht="27.95" customHeight="1" x14ac:dyDescent="0.25">
      <c r="A52" s="30">
        <f>A51+1</f>
        <v>33</v>
      </c>
      <c r="B52" s="31" t="s">
        <v>96</v>
      </c>
      <c r="C52" s="81">
        <v>402.27</v>
      </c>
      <c r="D52" s="79">
        <v>15.2</v>
      </c>
      <c r="E52" s="79">
        <v>15.2</v>
      </c>
      <c r="F52" s="75">
        <f>C52*E52</f>
        <v>6114.503999999999</v>
      </c>
      <c r="G52" s="75">
        <v>864.35</v>
      </c>
      <c r="H52" s="75">
        <f t="shared" si="2"/>
        <v>6978.8539999999994</v>
      </c>
    </row>
    <row r="53" spans="1:8" ht="27.95" customHeight="1" x14ac:dyDescent="0.25">
      <c r="A53" s="30">
        <f>A52+1</f>
        <v>34</v>
      </c>
      <c r="B53" s="36" t="s">
        <v>98</v>
      </c>
      <c r="C53" s="81">
        <f>F53/D53</f>
        <v>130.89473684210526</v>
      </c>
      <c r="D53" s="79">
        <v>15.2</v>
      </c>
      <c r="E53" s="79">
        <v>15.2</v>
      </c>
      <c r="F53" s="75">
        <v>1989.6</v>
      </c>
      <c r="G53" s="71">
        <v>1210.0899999999999</v>
      </c>
      <c r="H53" s="75">
        <f t="shared" si="2"/>
        <v>3199.6899999999996</v>
      </c>
    </row>
    <row r="54" spans="1:8" ht="27.95" customHeight="1" x14ac:dyDescent="0.25">
      <c r="A54" s="30">
        <f>A53+1</f>
        <v>35</v>
      </c>
      <c r="B54" s="36" t="s">
        <v>100</v>
      </c>
      <c r="C54" s="81">
        <f>F54/D54</f>
        <v>128.83289473684212</v>
      </c>
      <c r="D54" s="79">
        <v>15.2</v>
      </c>
      <c r="E54" s="79">
        <v>15.2</v>
      </c>
      <c r="F54" s="75">
        <v>1958.26</v>
      </c>
      <c r="G54" s="75">
        <v>864.35</v>
      </c>
      <c r="H54" s="75">
        <f t="shared" si="2"/>
        <v>2822.61</v>
      </c>
    </row>
    <row r="55" spans="1:8" ht="27.95" customHeight="1" x14ac:dyDescent="0.25">
      <c r="A55" s="30">
        <f>A54+1</f>
        <v>36</v>
      </c>
      <c r="B55" s="36" t="s">
        <v>102</v>
      </c>
      <c r="C55" s="81">
        <f>F55/D55</f>
        <v>95.280263157894737</v>
      </c>
      <c r="D55" s="79">
        <v>15.2</v>
      </c>
      <c r="E55" s="79">
        <v>15.2</v>
      </c>
      <c r="F55" s="75">
        <v>1448.26</v>
      </c>
      <c r="G55" s="75">
        <v>691.48</v>
      </c>
      <c r="H55" s="75">
        <f t="shared" si="2"/>
        <v>2139.7399999999998</v>
      </c>
    </row>
    <row r="56" spans="1:8" ht="27.95" customHeight="1" x14ac:dyDescent="0.25">
      <c r="A56" s="30">
        <f>A55+1</f>
        <v>37</v>
      </c>
      <c r="B56" s="36" t="s">
        <v>104</v>
      </c>
      <c r="C56" s="81">
        <f>F56/D56</f>
        <v>237.60921052631579</v>
      </c>
      <c r="D56" s="79">
        <v>15.2</v>
      </c>
      <c r="E56" s="79">
        <v>15.2</v>
      </c>
      <c r="F56" s="75">
        <v>3611.66</v>
      </c>
      <c r="G56" s="75">
        <v>518.61</v>
      </c>
      <c r="H56" s="75">
        <f t="shared" si="2"/>
        <v>4130.2699999999995</v>
      </c>
    </row>
    <row r="57" spans="1:8" ht="27.95" customHeight="1" x14ac:dyDescent="0.25">
      <c r="A57" s="30"/>
      <c r="B57" s="23" t="s">
        <v>105</v>
      </c>
      <c r="C57" s="81"/>
      <c r="D57" s="79"/>
      <c r="E57" s="79"/>
      <c r="F57" s="75"/>
      <c r="G57" s="75"/>
      <c r="H57" s="75"/>
    </row>
    <row r="58" spans="1:8" ht="27.95" customHeight="1" x14ac:dyDescent="0.25">
      <c r="A58" s="30">
        <v>38</v>
      </c>
      <c r="B58" s="43" t="s">
        <v>306</v>
      </c>
      <c r="C58" s="81">
        <v>377.47</v>
      </c>
      <c r="D58" s="79">
        <v>15.2</v>
      </c>
      <c r="E58" s="79">
        <v>15.2</v>
      </c>
      <c r="F58" s="66">
        <f>C58*E58</f>
        <v>5737.5439999999999</v>
      </c>
      <c r="G58" s="75">
        <v>0</v>
      </c>
      <c r="H58" s="75">
        <f t="shared" ref="H58:H71" si="3">F58+G58</f>
        <v>5737.5439999999999</v>
      </c>
    </row>
    <row r="59" spans="1:8" ht="27.95" customHeight="1" x14ac:dyDescent="0.25">
      <c r="A59" s="30">
        <f>A58+1</f>
        <v>39</v>
      </c>
      <c r="B59" s="31" t="s">
        <v>108</v>
      </c>
      <c r="C59" s="81">
        <f>F59/D59</f>
        <v>336.46776315789475</v>
      </c>
      <c r="D59" s="79">
        <v>15.2</v>
      </c>
      <c r="E59" s="79">
        <v>15.2</v>
      </c>
      <c r="F59" s="75">
        <v>5114.3100000000004</v>
      </c>
      <c r="G59" s="71">
        <v>1037.22</v>
      </c>
      <c r="H59" s="75">
        <f t="shared" si="3"/>
        <v>6151.5300000000007</v>
      </c>
    </row>
    <row r="60" spans="1:8" ht="27.95" customHeight="1" x14ac:dyDescent="0.25">
      <c r="A60" s="30">
        <f t="shared" ref="A60:A71" si="4">A59+1</f>
        <v>40</v>
      </c>
      <c r="B60" s="36" t="s">
        <v>110</v>
      </c>
      <c r="C60" s="81">
        <f t="shared" ref="C60:C71" si="5">F60/D60</f>
        <v>360.8388157894737</v>
      </c>
      <c r="D60" s="79">
        <v>15.2</v>
      </c>
      <c r="E60" s="79">
        <v>15.2</v>
      </c>
      <c r="F60" s="75">
        <v>5484.75</v>
      </c>
      <c r="G60" s="75">
        <v>0</v>
      </c>
      <c r="H60" s="75">
        <f t="shared" si="3"/>
        <v>5484.75</v>
      </c>
    </row>
    <row r="61" spans="1:8" ht="27.95" customHeight="1" x14ac:dyDescent="0.25">
      <c r="A61" s="30">
        <f t="shared" si="4"/>
        <v>41</v>
      </c>
      <c r="B61" s="36" t="s">
        <v>112</v>
      </c>
      <c r="C61" s="81">
        <f t="shared" si="5"/>
        <v>328.56973684210527</v>
      </c>
      <c r="D61" s="79">
        <v>15.2</v>
      </c>
      <c r="E61" s="79">
        <v>15.2</v>
      </c>
      <c r="F61" s="75">
        <v>4994.26</v>
      </c>
      <c r="G61" s="75">
        <v>691.48</v>
      </c>
      <c r="H61" s="75">
        <f t="shared" si="3"/>
        <v>5685.74</v>
      </c>
    </row>
    <row r="62" spans="1:8" ht="27.95" customHeight="1" x14ac:dyDescent="0.25">
      <c r="A62" s="30">
        <f t="shared" si="4"/>
        <v>42</v>
      </c>
      <c r="B62" s="36" t="s">
        <v>114</v>
      </c>
      <c r="C62" s="81">
        <f t="shared" si="5"/>
        <v>379.27171052631581</v>
      </c>
      <c r="D62" s="79">
        <v>15.2</v>
      </c>
      <c r="E62" s="79">
        <v>15.2</v>
      </c>
      <c r="F62" s="75">
        <v>5764.93</v>
      </c>
      <c r="G62" s="75">
        <v>0</v>
      </c>
      <c r="H62" s="75">
        <f t="shared" si="3"/>
        <v>5764.93</v>
      </c>
    </row>
    <row r="63" spans="1:8" ht="27.95" customHeight="1" x14ac:dyDescent="0.25">
      <c r="A63" s="30">
        <f t="shared" si="4"/>
        <v>43</v>
      </c>
      <c r="B63" s="36" t="s">
        <v>116</v>
      </c>
      <c r="C63" s="81">
        <f>F63/D63</f>
        <v>305.8828947368421</v>
      </c>
      <c r="D63" s="79">
        <v>15.2</v>
      </c>
      <c r="E63" s="79">
        <v>15.2</v>
      </c>
      <c r="F63" s="75">
        <v>4649.42</v>
      </c>
      <c r="G63" s="75">
        <v>0</v>
      </c>
      <c r="H63" s="75">
        <f t="shared" si="3"/>
        <v>4649.42</v>
      </c>
    </row>
    <row r="64" spans="1:8" ht="27.95" customHeight="1" x14ac:dyDescent="0.25">
      <c r="A64" s="30">
        <f t="shared" si="4"/>
        <v>44</v>
      </c>
      <c r="B64" s="36" t="s">
        <v>118</v>
      </c>
      <c r="C64" s="81">
        <f t="shared" si="5"/>
        <v>251.86710526315792</v>
      </c>
      <c r="D64" s="79">
        <v>15.2</v>
      </c>
      <c r="E64" s="79">
        <v>15.2</v>
      </c>
      <c r="F64" s="75">
        <v>3828.38</v>
      </c>
      <c r="G64" s="71">
        <v>1210.0899999999999</v>
      </c>
      <c r="H64" s="75">
        <f t="shared" si="3"/>
        <v>5038.47</v>
      </c>
    </row>
    <row r="65" spans="1:8" ht="27.95" customHeight="1" x14ac:dyDescent="0.25">
      <c r="A65" s="30">
        <f t="shared" si="4"/>
        <v>45</v>
      </c>
      <c r="B65" s="36" t="s">
        <v>120</v>
      </c>
      <c r="C65" s="81">
        <f t="shared" si="5"/>
        <v>251.86710526315792</v>
      </c>
      <c r="D65" s="79">
        <v>15.2</v>
      </c>
      <c r="E65" s="79">
        <v>15.2</v>
      </c>
      <c r="F65" s="75">
        <v>3828.38</v>
      </c>
      <c r="G65" s="71">
        <v>1037.22</v>
      </c>
      <c r="H65" s="75">
        <f t="shared" si="3"/>
        <v>4865.6000000000004</v>
      </c>
    </row>
    <row r="66" spans="1:8" ht="27.95" customHeight="1" x14ac:dyDescent="0.25">
      <c r="A66" s="30">
        <f t="shared" si="4"/>
        <v>46</v>
      </c>
      <c r="B66" s="36" t="s">
        <v>122</v>
      </c>
      <c r="C66" s="81">
        <f t="shared" si="5"/>
        <v>251.86710526315792</v>
      </c>
      <c r="D66" s="79">
        <v>15.2</v>
      </c>
      <c r="E66" s="79">
        <v>15.2</v>
      </c>
      <c r="F66" s="75">
        <v>3828.38</v>
      </c>
      <c r="G66" s="71">
        <v>1037.22</v>
      </c>
      <c r="H66" s="75">
        <f t="shared" si="3"/>
        <v>4865.6000000000004</v>
      </c>
    </row>
    <row r="67" spans="1:8" ht="27.95" customHeight="1" x14ac:dyDescent="0.25">
      <c r="A67" s="30">
        <f t="shared" si="4"/>
        <v>47</v>
      </c>
      <c r="B67" s="36" t="s">
        <v>124</v>
      </c>
      <c r="C67" s="81">
        <f t="shared" si="5"/>
        <v>251.86710526315792</v>
      </c>
      <c r="D67" s="79">
        <v>15.2</v>
      </c>
      <c r="E67" s="79">
        <v>15.2</v>
      </c>
      <c r="F67" s="75">
        <v>3828.38</v>
      </c>
      <c r="G67" s="71">
        <v>1037.22</v>
      </c>
      <c r="H67" s="75">
        <f t="shared" si="3"/>
        <v>4865.6000000000004</v>
      </c>
    </row>
    <row r="68" spans="1:8" ht="27.95" customHeight="1" x14ac:dyDescent="0.25">
      <c r="A68" s="30">
        <f t="shared" si="4"/>
        <v>48</v>
      </c>
      <c r="B68" s="36" t="s">
        <v>126</v>
      </c>
      <c r="C68" s="81">
        <v>319.39</v>
      </c>
      <c r="D68" s="79">
        <v>15.2</v>
      </c>
      <c r="E68" s="79">
        <v>15.2</v>
      </c>
      <c r="F68" s="75">
        <f>C68*E68</f>
        <v>4854.7279999999992</v>
      </c>
      <c r="G68" s="75">
        <v>691.48</v>
      </c>
      <c r="H68" s="75">
        <f t="shared" si="3"/>
        <v>5546.2079999999987</v>
      </c>
    </row>
    <row r="69" spans="1:8" ht="27.95" customHeight="1" x14ac:dyDescent="0.25">
      <c r="A69" s="30">
        <f t="shared" si="4"/>
        <v>49</v>
      </c>
      <c r="B69" s="48" t="s">
        <v>128</v>
      </c>
      <c r="C69" s="81">
        <f t="shared" si="5"/>
        <v>319.39276315789476</v>
      </c>
      <c r="D69" s="79">
        <v>15.2</v>
      </c>
      <c r="E69" s="79">
        <v>15.2</v>
      </c>
      <c r="F69" s="75">
        <v>4854.7700000000004</v>
      </c>
      <c r="G69" s="75">
        <v>0</v>
      </c>
      <c r="H69" s="75">
        <f t="shared" si="3"/>
        <v>4854.7700000000004</v>
      </c>
    </row>
    <row r="70" spans="1:8" ht="27.95" customHeight="1" x14ac:dyDescent="0.25">
      <c r="A70" s="30">
        <f t="shared" si="4"/>
        <v>50</v>
      </c>
      <c r="B70" s="36" t="s">
        <v>130</v>
      </c>
      <c r="C70" s="81">
        <f>F70/D70</f>
        <v>319.39276315789476</v>
      </c>
      <c r="D70" s="79">
        <v>15.2</v>
      </c>
      <c r="E70" s="79">
        <v>15.2</v>
      </c>
      <c r="F70" s="75">
        <v>4854.7700000000004</v>
      </c>
      <c r="G70" s="75">
        <v>691.48</v>
      </c>
      <c r="H70" s="75">
        <f t="shared" si="3"/>
        <v>5546.25</v>
      </c>
    </row>
    <row r="71" spans="1:8" ht="27.95" customHeight="1" x14ac:dyDescent="0.25">
      <c r="A71" s="30">
        <f t="shared" si="4"/>
        <v>51</v>
      </c>
      <c r="B71" s="36" t="s">
        <v>132</v>
      </c>
      <c r="C71" s="81">
        <f t="shared" si="5"/>
        <v>186.91381578947372</v>
      </c>
      <c r="D71" s="79">
        <v>15.2</v>
      </c>
      <c r="E71" s="79">
        <v>15.2</v>
      </c>
      <c r="F71" s="75">
        <v>2841.09</v>
      </c>
      <c r="G71" s="75">
        <v>518.61</v>
      </c>
      <c r="H71" s="75">
        <f t="shared" si="3"/>
        <v>3359.7000000000003</v>
      </c>
    </row>
    <row r="72" spans="1:8" ht="27.95" customHeight="1" x14ac:dyDescent="0.25">
      <c r="A72" s="30"/>
      <c r="B72" s="23" t="s">
        <v>133</v>
      </c>
      <c r="C72" s="81"/>
      <c r="D72" s="79"/>
      <c r="E72" s="79"/>
      <c r="F72" s="75"/>
      <c r="G72" s="75"/>
      <c r="H72" s="75"/>
    </row>
    <row r="73" spans="1:8" ht="27.95" customHeight="1" x14ac:dyDescent="0.25">
      <c r="A73" s="30">
        <v>52</v>
      </c>
      <c r="B73" s="36" t="s">
        <v>135</v>
      </c>
      <c r="C73" s="81">
        <v>319.39</v>
      </c>
      <c r="D73" s="79">
        <v>15.2</v>
      </c>
      <c r="E73" s="79">
        <v>15.2</v>
      </c>
      <c r="F73" s="75">
        <f>C73*E73</f>
        <v>4854.7279999999992</v>
      </c>
      <c r="G73" s="75">
        <v>518.61</v>
      </c>
      <c r="H73" s="75">
        <f t="shared" ref="H73:H79" si="6">F73+G73</f>
        <v>5373.3379999999988</v>
      </c>
    </row>
    <row r="74" spans="1:8" ht="27.95" customHeight="1" x14ac:dyDescent="0.25">
      <c r="A74" s="30">
        <f t="shared" ref="A74:A79" si="7">A73+1</f>
        <v>53</v>
      </c>
      <c r="B74" s="36" t="s">
        <v>137</v>
      </c>
      <c r="C74" s="81">
        <f>F74/D74</f>
        <v>261.98421052631579</v>
      </c>
      <c r="D74" s="79">
        <v>15.2</v>
      </c>
      <c r="E74" s="79">
        <v>15.2</v>
      </c>
      <c r="F74" s="75">
        <v>3982.16</v>
      </c>
      <c r="G74" s="71">
        <v>1037.22</v>
      </c>
      <c r="H74" s="75">
        <f t="shared" si="6"/>
        <v>5019.38</v>
      </c>
    </row>
    <row r="75" spans="1:8" ht="27.95" customHeight="1" x14ac:dyDescent="0.25">
      <c r="A75" s="30">
        <f t="shared" si="7"/>
        <v>54</v>
      </c>
      <c r="B75" s="36" t="s">
        <v>139</v>
      </c>
      <c r="C75" s="81">
        <f>F75/D75</f>
        <v>251.86644736842106</v>
      </c>
      <c r="D75" s="79">
        <v>15.2</v>
      </c>
      <c r="E75" s="79">
        <v>15.2</v>
      </c>
      <c r="F75" s="75">
        <v>3828.37</v>
      </c>
      <c r="G75" s="71">
        <v>1210.0899999999999</v>
      </c>
      <c r="H75" s="75">
        <f t="shared" si="6"/>
        <v>5038.46</v>
      </c>
    </row>
    <row r="76" spans="1:8" ht="27.95" customHeight="1" x14ac:dyDescent="0.25">
      <c r="A76" s="30">
        <f t="shared" si="7"/>
        <v>55</v>
      </c>
      <c r="B76" s="43" t="s">
        <v>141</v>
      </c>
      <c r="C76" s="81">
        <f>F76/D76</f>
        <v>269.11381578947373</v>
      </c>
      <c r="D76" s="30">
        <v>15.2</v>
      </c>
      <c r="E76" s="79">
        <v>15.2</v>
      </c>
      <c r="F76" s="75">
        <v>4090.53</v>
      </c>
      <c r="G76" s="75">
        <v>518.61</v>
      </c>
      <c r="H76" s="75">
        <f t="shared" si="6"/>
        <v>4609.1400000000003</v>
      </c>
    </row>
    <row r="77" spans="1:8" ht="27.95" customHeight="1" x14ac:dyDescent="0.25">
      <c r="A77" s="30">
        <f t="shared" si="7"/>
        <v>56</v>
      </c>
      <c r="B77" s="36" t="s">
        <v>143</v>
      </c>
      <c r="C77" s="81">
        <f>F77/D77</f>
        <v>251.86710526315792</v>
      </c>
      <c r="D77" s="79">
        <v>15.2</v>
      </c>
      <c r="E77" s="79">
        <v>15.2</v>
      </c>
      <c r="F77" s="75">
        <v>3828.38</v>
      </c>
      <c r="G77" s="75">
        <v>864.35</v>
      </c>
      <c r="H77" s="75">
        <f t="shared" si="6"/>
        <v>4692.7300000000005</v>
      </c>
    </row>
    <row r="78" spans="1:8" ht="27.95" customHeight="1" x14ac:dyDescent="0.25">
      <c r="A78" s="30">
        <f t="shared" si="7"/>
        <v>57</v>
      </c>
      <c r="B78" s="36" t="s">
        <v>145</v>
      </c>
      <c r="C78" s="81">
        <f>F78/D78</f>
        <v>251.86644736842106</v>
      </c>
      <c r="D78" s="79">
        <v>15.2</v>
      </c>
      <c r="E78" s="79">
        <v>15.2</v>
      </c>
      <c r="F78" s="75">
        <v>3828.37</v>
      </c>
      <c r="G78" s="75">
        <v>864.35</v>
      </c>
      <c r="H78" s="75">
        <f t="shared" si="6"/>
        <v>4692.72</v>
      </c>
    </row>
    <row r="79" spans="1:8" ht="27.95" customHeight="1" x14ac:dyDescent="0.25">
      <c r="A79" s="30">
        <f t="shared" si="7"/>
        <v>58</v>
      </c>
      <c r="B79" s="36" t="s">
        <v>147</v>
      </c>
      <c r="C79" s="81">
        <v>366.8</v>
      </c>
      <c r="D79" s="79">
        <v>15.2</v>
      </c>
      <c r="E79" s="79">
        <v>15.2</v>
      </c>
      <c r="F79" s="75">
        <f>C79*E79</f>
        <v>5575.36</v>
      </c>
      <c r="G79" s="71">
        <v>1037.22</v>
      </c>
      <c r="H79" s="75">
        <f t="shared" si="6"/>
        <v>6612.58</v>
      </c>
    </row>
    <row r="80" spans="1:8" ht="27.95" customHeight="1" x14ac:dyDescent="0.25">
      <c r="A80" s="30"/>
      <c r="B80" s="53" t="s">
        <v>148</v>
      </c>
      <c r="C80" s="81"/>
      <c r="D80" s="84"/>
      <c r="E80" s="79"/>
      <c r="F80" s="85"/>
      <c r="G80" s="75"/>
      <c r="H80" s="75"/>
    </row>
    <row r="81" spans="1:8" ht="27.95" customHeight="1" x14ac:dyDescent="0.25">
      <c r="A81" s="30">
        <v>59</v>
      </c>
      <c r="B81" s="43" t="s">
        <v>150</v>
      </c>
      <c r="C81" s="81">
        <v>377.47</v>
      </c>
      <c r="D81" s="67">
        <v>15.2</v>
      </c>
      <c r="E81" s="79">
        <v>15.2</v>
      </c>
      <c r="F81" s="75">
        <f>C81*E81</f>
        <v>5737.5439999999999</v>
      </c>
      <c r="G81" s="75">
        <v>0</v>
      </c>
      <c r="H81" s="75">
        <f>F81+G81</f>
        <v>5737.5439999999999</v>
      </c>
    </row>
    <row r="82" spans="1:8" ht="27.95" customHeight="1" x14ac:dyDescent="0.25">
      <c r="A82" s="30">
        <v>60</v>
      </c>
      <c r="B82" s="57" t="s">
        <v>152</v>
      </c>
      <c r="C82" s="81">
        <f>F82/D82</f>
        <v>305.8828947368421</v>
      </c>
      <c r="D82" s="67">
        <v>15.2</v>
      </c>
      <c r="E82" s="79">
        <v>15.2</v>
      </c>
      <c r="F82" s="75">
        <v>4649.42</v>
      </c>
      <c r="G82" s="75">
        <v>518.25</v>
      </c>
      <c r="H82" s="75">
        <f>F82+G82</f>
        <v>5167.67</v>
      </c>
    </row>
    <row r="83" spans="1:8" ht="27.95" customHeight="1" x14ac:dyDescent="0.25">
      <c r="A83" s="30">
        <v>61</v>
      </c>
      <c r="B83" s="57" t="s">
        <v>154</v>
      </c>
      <c r="C83" s="81">
        <f>F83/D83</f>
        <v>336.46776315789475</v>
      </c>
      <c r="D83" s="79">
        <v>15.2</v>
      </c>
      <c r="E83" s="79">
        <v>15.2</v>
      </c>
      <c r="F83" s="75">
        <v>5114.3100000000004</v>
      </c>
      <c r="G83" s="75">
        <v>518.61</v>
      </c>
      <c r="H83" s="75">
        <f>F83+G83</f>
        <v>5632.92</v>
      </c>
    </row>
    <row r="84" spans="1:8" ht="27.95" customHeight="1" x14ac:dyDescent="0.25">
      <c r="A84" s="30">
        <v>62</v>
      </c>
      <c r="B84" s="57" t="s">
        <v>311</v>
      </c>
      <c r="C84" s="81">
        <v>315</v>
      </c>
      <c r="D84" s="79">
        <v>15.2</v>
      </c>
      <c r="E84" s="79">
        <v>15.2</v>
      </c>
      <c r="F84" s="75">
        <f>C84*E84</f>
        <v>4788</v>
      </c>
      <c r="G84" s="75">
        <v>0</v>
      </c>
      <c r="H84" s="75">
        <f>F84+G84</f>
        <v>4788</v>
      </c>
    </row>
    <row r="85" spans="1:8" ht="27.95" customHeight="1" x14ac:dyDescent="0.25">
      <c r="A85" s="30"/>
      <c r="B85" s="53" t="s">
        <v>155</v>
      </c>
      <c r="C85" s="81"/>
      <c r="D85" s="67"/>
      <c r="E85" s="79"/>
      <c r="F85" s="75"/>
      <c r="G85" s="75"/>
      <c r="H85" s="75"/>
    </row>
    <row r="86" spans="1:8" ht="27.95" customHeight="1" x14ac:dyDescent="0.25">
      <c r="A86" s="30">
        <v>63</v>
      </c>
      <c r="B86" s="43" t="s">
        <v>157</v>
      </c>
      <c r="C86" s="81">
        <v>326.67</v>
      </c>
      <c r="D86" s="79">
        <v>15.2</v>
      </c>
      <c r="E86" s="79">
        <v>15.2</v>
      </c>
      <c r="F86" s="75">
        <f>C86*E86</f>
        <v>4965.384</v>
      </c>
      <c r="G86" s="75">
        <v>0</v>
      </c>
      <c r="H86" s="75">
        <f>F86+G86</f>
        <v>4965.384</v>
      </c>
    </row>
    <row r="87" spans="1:8" ht="27.95" customHeight="1" x14ac:dyDescent="0.25">
      <c r="A87" s="30"/>
      <c r="B87" s="23" t="s">
        <v>158</v>
      </c>
      <c r="C87" s="81"/>
      <c r="D87" s="79"/>
      <c r="E87" s="79"/>
      <c r="F87" s="75"/>
      <c r="G87" s="75"/>
      <c r="H87" s="75"/>
    </row>
    <row r="88" spans="1:8" ht="22.5" customHeight="1" x14ac:dyDescent="0.3">
      <c r="A88" s="3">
        <v>64</v>
      </c>
      <c r="B88" s="39" t="s">
        <v>160</v>
      </c>
      <c r="C88" s="81">
        <v>309.48</v>
      </c>
      <c r="D88" s="79">
        <v>15.2</v>
      </c>
      <c r="E88" s="79">
        <v>15.2</v>
      </c>
      <c r="F88" s="75">
        <f>C88*E88</f>
        <v>4704.0960000000005</v>
      </c>
      <c r="G88" s="75">
        <v>0</v>
      </c>
      <c r="H88" s="75">
        <f t="shared" ref="H88:H93" si="8">F88+G88</f>
        <v>4704.0960000000005</v>
      </c>
    </row>
    <row r="89" spans="1:8" ht="27.95" customHeight="1" x14ac:dyDescent="0.25">
      <c r="A89" s="3">
        <v>65</v>
      </c>
      <c r="B89" s="36" t="s">
        <v>164</v>
      </c>
      <c r="C89" s="81">
        <f>F89/D89</f>
        <v>261.98421052631579</v>
      </c>
      <c r="D89" s="79">
        <v>15.2</v>
      </c>
      <c r="E89" s="79">
        <v>15.2</v>
      </c>
      <c r="F89" s="75">
        <v>3982.16</v>
      </c>
      <c r="G89" s="75">
        <v>864.35</v>
      </c>
      <c r="H89" s="75">
        <f t="shared" si="8"/>
        <v>4846.51</v>
      </c>
    </row>
    <row r="90" spans="1:8" ht="27.95" customHeight="1" x14ac:dyDescent="0.25">
      <c r="A90" s="3">
        <f>A89+1</f>
        <v>66</v>
      </c>
      <c r="B90" s="48" t="s">
        <v>166</v>
      </c>
      <c r="C90" s="81">
        <f>F90/D90</f>
        <v>318.76381578947371</v>
      </c>
      <c r="D90" s="79">
        <v>15.2</v>
      </c>
      <c r="E90" s="79">
        <v>15.2</v>
      </c>
      <c r="F90" s="66">
        <v>4845.21</v>
      </c>
      <c r="G90" s="75">
        <v>0</v>
      </c>
      <c r="H90" s="75">
        <f t="shared" si="8"/>
        <v>4845.21</v>
      </c>
    </row>
    <row r="91" spans="1:8" ht="27.95" customHeight="1" x14ac:dyDescent="0.25">
      <c r="A91" s="3">
        <f>A90+1</f>
        <v>67</v>
      </c>
      <c r="B91" s="48" t="s">
        <v>168</v>
      </c>
      <c r="C91" s="81">
        <v>316.18</v>
      </c>
      <c r="D91" s="79">
        <v>15.2</v>
      </c>
      <c r="E91" s="79">
        <v>15.2</v>
      </c>
      <c r="F91" s="66">
        <f>C91*E91</f>
        <v>4805.9359999999997</v>
      </c>
      <c r="G91" s="75">
        <v>518.61</v>
      </c>
      <c r="H91" s="75">
        <f t="shared" si="8"/>
        <v>5324.5459999999994</v>
      </c>
    </row>
    <row r="92" spans="1:8" ht="27.95" customHeight="1" x14ac:dyDescent="0.25">
      <c r="A92" s="3">
        <f>A91+1</f>
        <v>68</v>
      </c>
      <c r="B92" s="36" t="s">
        <v>170</v>
      </c>
      <c r="C92" s="81">
        <f>F92/D92</f>
        <v>251.86710526315792</v>
      </c>
      <c r="D92" s="79">
        <v>15.2</v>
      </c>
      <c r="E92" s="79">
        <v>15.2</v>
      </c>
      <c r="F92" s="75">
        <v>3828.38</v>
      </c>
      <c r="G92" s="75">
        <v>864.35</v>
      </c>
      <c r="H92" s="75">
        <f t="shared" si="8"/>
        <v>4692.7300000000005</v>
      </c>
    </row>
    <row r="93" spans="1:8" ht="27.95" customHeight="1" x14ac:dyDescent="0.25">
      <c r="A93" s="3">
        <f>A92+1</f>
        <v>69</v>
      </c>
      <c r="B93" s="36" t="s">
        <v>321</v>
      </c>
      <c r="C93" s="81">
        <v>305.92</v>
      </c>
      <c r="D93" s="79">
        <v>15.2</v>
      </c>
      <c r="E93" s="79">
        <v>15.2</v>
      </c>
      <c r="F93" s="75">
        <f>C93*D93</f>
        <v>4649.9840000000004</v>
      </c>
      <c r="G93" s="75">
        <v>0</v>
      </c>
      <c r="H93" s="75">
        <f t="shared" si="8"/>
        <v>4649.9840000000004</v>
      </c>
    </row>
    <row r="94" spans="1:8" ht="27.95" customHeight="1" x14ac:dyDescent="0.25">
      <c r="A94" s="30"/>
      <c r="B94" s="23" t="s">
        <v>171</v>
      </c>
      <c r="C94" s="81"/>
      <c r="D94" s="79"/>
      <c r="E94" s="79"/>
      <c r="F94" s="75"/>
      <c r="G94" s="75"/>
      <c r="H94" s="75"/>
    </row>
    <row r="95" spans="1:8" ht="27.95" customHeight="1" x14ac:dyDescent="0.25">
      <c r="A95" s="30">
        <v>70</v>
      </c>
      <c r="B95" s="36" t="s">
        <v>173</v>
      </c>
      <c r="C95" s="81">
        <v>377.47</v>
      </c>
      <c r="D95" s="79">
        <v>15.2</v>
      </c>
      <c r="E95" s="79">
        <v>15.2</v>
      </c>
      <c r="F95" s="75">
        <f>C95*E95</f>
        <v>5737.5439999999999</v>
      </c>
      <c r="G95" s="75">
        <v>0</v>
      </c>
      <c r="H95" s="75">
        <f t="shared" ref="H95:H116" si="9">F95+G95</f>
        <v>5737.5439999999999</v>
      </c>
    </row>
    <row r="96" spans="1:8" ht="27.95" customHeight="1" x14ac:dyDescent="0.25">
      <c r="A96" s="30">
        <f t="shared" ref="A96:A149" si="10">A95+1</f>
        <v>71</v>
      </c>
      <c r="B96" s="36" t="s">
        <v>175</v>
      </c>
      <c r="C96" s="81">
        <v>269.11</v>
      </c>
      <c r="D96" s="79">
        <v>15.2</v>
      </c>
      <c r="E96" s="79">
        <v>15.2</v>
      </c>
      <c r="F96" s="75">
        <f>C96*E96</f>
        <v>4090.4720000000002</v>
      </c>
      <c r="G96" s="71">
        <v>1037.22</v>
      </c>
      <c r="H96" s="75">
        <f t="shared" si="9"/>
        <v>5127.692</v>
      </c>
    </row>
    <row r="97" spans="1:8" ht="27.95" customHeight="1" x14ac:dyDescent="0.25">
      <c r="A97" s="30">
        <f t="shared" si="10"/>
        <v>72</v>
      </c>
      <c r="B97" s="36" t="s">
        <v>177</v>
      </c>
      <c r="C97" s="81">
        <f t="shared" ref="C97:C116" si="11">F97/D97</f>
        <v>269.11381578947373</v>
      </c>
      <c r="D97" s="79">
        <v>15.2</v>
      </c>
      <c r="E97" s="79">
        <v>15.2</v>
      </c>
      <c r="F97" s="75">
        <v>4090.53</v>
      </c>
      <c r="G97" s="71">
        <v>1210.0899999999999</v>
      </c>
      <c r="H97" s="75">
        <f t="shared" si="9"/>
        <v>5300.62</v>
      </c>
    </row>
    <row r="98" spans="1:8" ht="27.95" customHeight="1" x14ac:dyDescent="0.25">
      <c r="A98" s="30">
        <f t="shared" si="10"/>
        <v>73</v>
      </c>
      <c r="B98" s="36" t="s">
        <v>179</v>
      </c>
      <c r="C98" s="81">
        <f t="shared" si="11"/>
        <v>269.11381578947373</v>
      </c>
      <c r="D98" s="79">
        <v>15.2</v>
      </c>
      <c r="E98" s="79">
        <v>15.2</v>
      </c>
      <c r="F98" s="75">
        <v>4090.53</v>
      </c>
      <c r="G98" s="75">
        <v>864.35</v>
      </c>
      <c r="H98" s="75">
        <f t="shared" si="9"/>
        <v>4954.88</v>
      </c>
    </row>
    <row r="99" spans="1:8" ht="27.95" customHeight="1" x14ac:dyDescent="0.25">
      <c r="A99" s="30">
        <f t="shared" si="10"/>
        <v>74</v>
      </c>
      <c r="B99" s="36" t="s">
        <v>181</v>
      </c>
      <c r="C99" s="81">
        <f t="shared" si="11"/>
        <v>269.11381578947373</v>
      </c>
      <c r="D99" s="79">
        <v>15.2</v>
      </c>
      <c r="E99" s="79">
        <v>15.2</v>
      </c>
      <c r="F99" s="75">
        <v>4090.53</v>
      </c>
      <c r="G99" s="75">
        <v>0</v>
      </c>
      <c r="H99" s="75">
        <f t="shared" si="9"/>
        <v>4090.53</v>
      </c>
    </row>
    <row r="100" spans="1:8" ht="27.95" customHeight="1" x14ac:dyDescent="0.25">
      <c r="A100" s="30">
        <f t="shared" si="10"/>
        <v>75</v>
      </c>
      <c r="B100" s="36" t="s">
        <v>183</v>
      </c>
      <c r="C100" s="81">
        <f t="shared" si="11"/>
        <v>269.11381578947373</v>
      </c>
      <c r="D100" s="79">
        <v>15.2</v>
      </c>
      <c r="E100" s="79">
        <v>15.2</v>
      </c>
      <c r="F100" s="75">
        <v>4090.53</v>
      </c>
      <c r="G100" s="71">
        <v>1037.22</v>
      </c>
      <c r="H100" s="75">
        <f t="shared" si="9"/>
        <v>5127.75</v>
      </c>
    </row>
    <row r="101" spans="1:8" ht="27.95" customHeight="1" x14ac:dyDescent="0.25">
      <c r="A101" s="30">
        <f t="shared" si="10"/>
        <v>76</v>
      </c>
      <c r="B101" s="36" t="s">
        <v>185</v>
      </c>
      <c r="C101" s="81">
        <f t="shared" si="11"/>
        <v>269.11381578947373</v>
      </c>
      <c r="D101" s="79">
        <v>15.2</v>
      </c>
      <c r="E101" s="79">
        <v>15.2</v>
      </c>
      <c r="F101" s="75">
        <v>4090.53</v>
      </c>
      <c r="G101" s="71">
        <v>1037.22</v>
      </c>
      <c r="H101" s="75">
        <f t="shared" si="9"/>
        <v>5127.75</v>
      </c>
    </row>
    <row r="102" spans="1:8" ht="27.95" customHeight="1" x14ac:dyDescent="0.25">
      <c r="A102" s="30">
        <f t="shared" si="10"/>
        <v>77</v>
      </c>
      <c r="B102" s="36" t="s">
        <v>187</v>
      </c>
      <c r="C102" s="81">
        <f t="shared" si="11"/>
        <v>269.11381578947373</v>
      </c>
      <c r="D102" s="79">
        <v>15.2</v>
      </c>
      <c r="E102" s="79">
        <v>15.2</v>
      </c>
      <c r="F102" s="75">
        <v>4090.53</v>
      </c>
      <c r="G102" s="75">
        <v>691.48</v>
      </c>
      <c r="H102" s="75">
        <f t="shared" si="9"/>
        <v>4782.01</v>
      </c>
    </row>
    <row r="103" spans="1:8" ht="27.95" customHeight="1" x14ac:dyDescent="0.25">
      <c r="A103" s="30">
        <f t="shared" si="10"/>
        <v>78</v>
      </c>
      <c r="B103" s="36" t="s">
        <v>189</v>
      </c>
      <c r="C103" s="81">
        <f t="shared" si="11"/>
        <v>269.11381578947373</v>
      </c>
      <c r="D103" s="79">
        <v>15.2</v>
      </c>
      <c r="E103" s="79">
        <v>15.2</v>
      </c>
      <c r="F103" s="75">
        <v>4090.53</v>
      </c>
      <c r="G103" s="71">
        <v>1037.22</v>
      </c>
      <c r="H103" s="75">
        <f t="shared" si="9"/>
        <v>5127.75</v>
      </c>
    </row>
    <row r="104" spans="1:8" ht="27.95" customHeight="1" x14ac:dyDescent="0.25">
      <c r="A104" s="30">
        <f t="shared" si="10"/>
        <v>79</v>
      </c>
      <c r="B104" s="36" t="s">
        <v>191</v>
      </c>
      <c r="C104" s="81">
        <f>F104/D104</f>
        <v>269.11381578947373</v>
      </c>
      <c r="D104" s="79">
        <v>15.2</v>
      </c>
      <c r="E104" s="79">
        <v>15.2</v>
      </c>
      <c r="F104" s="75">
        <v>4090.53</v>
      </c>
      <c r="G104" s="75">
        <v>864.35</v>
      </c>
      <c r="H104" s="75">
        <f t="shared" si="9"/>
        <v>4954.88</v>
      </c>
    </row>
    <row r="105" spans="1:8" ht="27.95" customHeight="1" x14ac:dyDescent="0.25">
      <c r="A105" s="30">
        <f t="shared" si="10"/>
        <v>80</v>
      </c>
      <c r="B105" s="36" t="s">
        <v>193</v>
      </c>
      <c r="C105" s="81">
        <f t="shared" si="11"/>
        <v>225.79605263157896</v>
      </c>
      <c r="D105" s="79">
        <v>15.2</v>
      </c>
      <c r="E105" s="79">
        <v>15.2</v>
      </c>
      <c r="F105" s="75">
        <v>3432.1</v>
      </c>
      <c r="G105" s="71">
        <v>1037.22</v>
      </c>
      <c r="H105" s="75">
        <f t="shared" si="9"/>
        <v>4469.32</v>
      </c>
    </row>
    <row r="106" spans="1:8" ht="27.95" customHeight="1" x14ac:dyDescent="0.25">
      <c r="A106" s="30">
        <f t="shared" si="10"/>
        <v>81</v>
      </c>
      <c r="B106" s="36" t="s">
        <v>195</v>
      </c>
      <c r="C106" s="81">
        <f t="shared" si="11"/>
        <v>137.0078947368421</v>
      </c>
      <c r="D106" s="79">
        <v>15.2</v>
      </c>
      <c r="E106" s="79">
        <v>15.2</v>
      </c>
      <c r="F106" s="75">
        <v>2082.52</v>
      </c>
      <c r="G106" s="71">
        <v>1037.22</v>
      </c>
      <c r="H106" s="75">
        <f t="shared" si="9"/>
        <v>3119.74</v>
      </c>
    </row>
    <row r="107" spans="1:8" ht="27.95" customHeight="1" x14ac:dyDescent="0.25">
      <c r="A107" s="30">
        <f t="shared" si="10"/>
        <v>82</v>
      </c>
      <c r="B107" s="36" t="s">
        <v>197</v>
      </c>
      <c r="C107" s="81">
        <f t="shared" si="11"/>
        <v>215.7572368421053</v>
      </c>
      <c r="D107" s="79">
        <v>15.2</v>
      </c>
      <c r="E107" s="79">
        <v>15.2</v>
      </c>
      <c r="F107" s="75">
        <v>3279.51</v>
      </c>
      <c r="G107" s="71">
        <v>1037.22</v>
      </c>
      <c r="H107" s="75">
        <f t="shared" si="9"/>
        <v>4316.7300000000005</v>
      </c>
    </row>
    <row r="108" spans="1:8" ht="27.95" customHeight="1" x14ac:dyDescent="0.25">
      <c r="A108" s="30">
        <f t="shared" si="10"/>
        <v>83</v>
      </c>
      <c r="B108" s="36" t="s">
        <v>199</v>
      </c>
      <c r="C108" s="81">
        <f t="shared" si="11"/>
        <v>225.79605263157896</v>
      </c>
      <c r="D108" s="79">
        <v>15.2</v>
      </c>
      <c r="E108" s="79">
        <v>15.2</v>
      </c>
      <c r="F108" s="75">
        <v>3432.1</v>
      </c>
      <c r="G108" s="75">
        <v>864.35</v>
      </c>
      <c r="H108" s="75">
        <f t="shared" si="9"/>
        <v>4296.45</v>
      </c>
    </row>
    <row r="109" spans="1:8" ht="27.95" customHeight="1" x14ac:dyDescent="0.25">
      <c r="A109" s="30">
        <f t="shared" si="10"/>
        <v>84</v>
      </c>
      <c r="B109" s="36" t="s">
        <v>201</v>
      </c>
      <c r="C109" s="81">
        <v>225.8</v>
      </c>
      <c r="D109" s="79">
        <v>15.2</v>
      </c>
      <c r="E109" s="79">
        <v>15.2</v>
      </c>
      <c r="F109" s="75">
        <f>C109*E109</f>
        <v>3432.16</v>
      </c>
      <c r="G109" s="75">
        <v>691.48</v>
      </c>
      <c r="H109" s="75">
        <f t="shared" si="9"/>
        <v>4123.6399999999994</v>
      </c>
    </row>
    <row r="110" spans="1:8" ht="27.95" customHeight="1" x14ac:dyDescent="0.25">
      <c r="A110" s="30">
        <f t="shared" si="10"/>
        <v>85</v>
      </c>
      <c r="B110" s="36" t="s">
        <v>203</v>
      </c>
      <c r="C110" s="81">
        <f t="shared" si="11"/>
        <v>243.26842105263157</v>
      </c>
      <c r="D110" s="79">
        <v>15.2</v>
      </c>
      <c r="E110" s="79">
        <v>15.2</v>
      </c>
      <c r="F110" s="75">
        <v>3697.68</v>
      </c>
      <c r="G110" s="75">
        <v>691.48</v>
      </c>
      <c r="H110" s="75">
        <f t="shared" si="9"/>
        <v>4389.16</v>
      </c>
    </row>
    <row r="111" spans="1:8" ht="27.95" customHeight="1" x14ac:dyDescent="0.25">
      <c r="A111" s="30">
        <f t="shared" si="10"/>
        <v>86</v>
      </c>
      <c r="B111" s="36" t="s">
        <v>205</v>
      </c>
      <c r="C111" s="81">
        <f t="shared" si="11"/>
        <v>231.57105263157897</v>
      </c>
      <c r="D111" s="79">
        <v>15.2</v>
      </c>
      <c r="E111" s="79">
        <v>15.2</v>
      </c>
      <c r="F111" s="75">
        <v>3519.88</v>
      </c>
      <c r="G111" s="75">
        <v>864.35</v>
      </c>
      <c r="H111" s="75">
        <f t="shared" si="9"/>
        <v>4384.2300000000005</v>
      </c>
    </row>
    <row r="112" spans="1:8" ht="27.95" customHeight="1" x14ac:dyDescent="0.25">
      <c r="A112" s="30">
        <f t="shared" si="10"/>
        <v>87</v>
      </c>
      <c r="B112" s="36" t="s">
        <v>207</v>
      </c>
      <c r="C112" s="81">
        <f t="shared" si="11"/>
        <v>225.79605263157896</v>
      </c>
      <c r="D112" s="79">
        <v>15.2</v>
      </c>
      <c r="E112" s="79">
        <v>15.2</v>
      </c>
      <c r="F112" s="75">
        <v>3432.1</v>
      </c>
      <c r="G112" s="75">
        <v>0</v>
      </c>
      <c r="H112" s="75">
        <f t="shared" si="9"/>
        <v>3432.1</v>
      </c>
    </row>
    <row r="113" spans="1:8" ht="27.95" customHeight="1" x14ac:dyDescent="0.25">
      <c r="A113" s="30">
        <f t="shared" si="10"/>
        <v>88</v>
      </c>
      <c r="B113" s="43" t="s">
        <v>209</v>
      </c>
      <c r="C113" s="81">
        <f>F113/D113</f>
        <v>338.66447368421052</v>
      </c>
      <c r="D113" s="79">
        <v>15.2</v>
      </c>
      <c r="E113" s="79">
        <v>15.2</v>
      </c>
      <c r="F113" s="75">
        <v>5147.7</v>
      </c>
      <c r="G113" s="75">
        <v>0</v>
      </c>
      <c r="H113" s="75">
        <f t="shared" si="9"/>
        <v>5147.7</v>
      </c>
    </row>
    <row r="114" spans="1:8" ht="27.95" customHeight="1" x14ac:dyDescent="0.25">
      <c r="A114" s="30">
        <f t="shared" si="10"/>
        <v>89</v>
      </c>
      <c r="B114" s="36" t="s">
        <v>211</v>
      </c>
      <c r="C114" s="81">
        <f t="shared" si="11"/>
        <v>244.79210526315791</v>
      </c>
      <c r="D114" s="79">
        <v>15.2</v>
      </c>
      <c r="E114" s="79">
        <v>15.2</v>
      </c>
      <c r="F114" s="75">
        <v>3720.84</v>
      </c>
      <c r="G114" s="75">
        <v>518.61</v>
      </c>
      <c r="H114" s="75">
        <f t="shared" si="9"/>
        <v>4239.45</v>
      </c>
    </row>
    <row r="115" spans="1:8" ht="27.95" customHeight="1" x14ac:dyDescent="0.25">
      <c r="A115" s="30">
        <f>A114+1</f>
        <v>90</v>
      </c>
      <c r="B115" s="36" t="s">
        <v>213</v>
      </c>
      <c r="C115" s="81">
        <f t="shared" si="11"/>
        <v>244.79210526315791</v>
      </c>
      <c r="D115" s="79">
        <v>15.2</v>
      </c>
      <c r="E115" s="79">
        <v>15.2</v>
      </c>
      <c r="F115" s="75">
        <v>3720.84</v>
      </c>
      <c r="G115" s="75">
        <v>691.48</v>
      </c>
      <c r="H115" s="75">
        <f t="shared" si="9"/>
        <v>4412.32</v>
      </c>
    </row>
    <row r="116" spans="1:8" ht="27.95" customHeight="1" x14ac:dyDescent="0.25">
      <c r="A116" s="49">
        <f>A115+1</f>
        <v>91</v>
      </c>
      <c r="B116" s="41" t="s">
        <v>215</v>
      </c>
      <c r="C116" s="81">
        <f t="shared" si="11"/>
        <v>244.79210526315791</v>
      </c>
      <c r="D116" s="79">
        <v>15.2</v>
      </c>
      <c r="E116" s="79">
        <v>15.2</v>
      </c>
      <c r="F116" s="75">
        <v>3720.84</v>
      </c>
      <c r="G116" s="75">
        <v>0</v>
      </c>
      <c r="H116" s="75">
        <f t="shared" si="9"/>
        <v>3720.84</v>
      </c>
    </row>
    <row r="117" spans="1:8" ht="27.95" customHeight="1" x14ac:dyDescent="0.25">
      <c r="A117" s="30"/>
      <c r="B117" s="23" t="s">
        <v>216</v>
      </c>
      <c r="C117" s="81"/>
      <c r="D117" s="79"/>
      <c r="E117" s="79"/>
      <c r="F117" s="75"/>
      <c r="G117" s="75"/>
      <c r="H117" s="75"/>
    </row>
    <row r="118" spans="1:8" ht="21.75" customHeight="1" x14ac:dyDescent="0.3">
      <c r="A118" s="3">
        <v>92</v>
      </c>
      <c r="B118" s="82" t="s">
        <v>218</v>
      </c>
      <c r="C118" s="81">
        <v>377.47</v>
      </c>
      <c r="D118" s="79">
        <v>15.2</v>
      </c>
      <c r="E118" s="79">
        <v>15.2</v>
      </c>
      <c r="F118" s="75">
        <f>C118*E118</f>
        <v>5737.5439999999999</v>
      </c>
      <c r="G118" s="75">
        <v>0</v>
      </c>
      <c r="H118" s="75">
        <f t="shared" ref="H118:H141" si="12">F118+G118</f>
        <v>5737.5439999999999</v>
      </c>
    </row>
    <row r="119" spans="1:8" ht="27.95" customHeight="1" x14ac:dyDescent="0.25">
      <c r="A119" s="30">
        <v>93</v>
      </c>
      <c r="B119" s="36" t="s">
        <v>220</v>
      </c>
      <c r="C119" s="81">
        <f>F119/D119</f>
        <v>400.06973684210533</v>
      </c>
      <c r="D119" s="79">
        <v>15.2</v>
      </c>
      <c r="E119" s="79">
        <v>15.2</v>
      </c>
      <c r="F119" s="75">
        <v>6081.06</v>
      </c>
      <c r="G119" s="75">
        <v>864.35</v>
      </c>
      <c r="H119" s="75">
        <f t="shared" si="12"/>
        <v>6945.4100000000008</v>
      </c>
    </row>
    <row r="120" spans="1:8" ht="27.95" customHeight="1" x14ac:dyDescent="0.25">
      <c r="A120" s="30">
        <f t="shared" si="10"/>
        <v>94</v>
      </c>
      <c r="B120" s="36" t="s">
        <v>222</v>
      </c>
      <c r="C120" s="81">
        <f>F120/D120</f>
        <v>274.27171052631581</v>
      </c>
      <c r="D120" s="79">
        <v>15.2</v>
      </c>
      <c r="E120" s="79">
        <v>15.2</v>
      </c>
      <c r="F120" s="75">
        <v>4168.93</v>
      </c>
      <c r="G120" s="71">
        <v>1037.22</v>
      </c>
      <c r="H120" s="75">
        <f t="shared" si="12"/>
        <v>5206.1500000000005</v>
      </c>
    </row>
    <row r="121" spans="1:8" ht="27.95" customHeight="1" x14ac:dyDescent="0.25">
      <c r="A121" s="30">
        <f t="shared" si="10"/>
        <v>95</v>
      </c>
      <c r="B121" s="36" t="s">
        <v>224</v>
      </c>
      <c r="C121" s="81">
        <f t="shared" ref="C121:C140" si="13">F121/D121</f>
        <v>317.57763157894738</v>
      </c>
      <c r="D121" s="79">
        <v>15.2</v>
      </c>
      <c r="E121" s="79">
        <v>15.2</v>
      </c>
      <c r="F121" s="75">
        <v>4827.18</v>
      </c>
      <c r="G121" s="75">
        <v>864.35</v>
      </c>
      <c r="H121" s="75">
        <f t="shared" si="12"/>
        <v>5691.5300000000007</v>
      </c>
    </row>
    <row r="122" spans="1:8" ht="27.95" customHeight="1" x14ac:dyDescent="0.25">
      <c r="A122" s="30">
        <f t="shared" si="10"/>
        <v>96</v>
      </c>
      <c r="B122" s="36" t="s">
        <v>226</v>
      </c>
      <c r="C122" s="81">
        <f t="shared" si="13"/>
        <v>266.84934210526319</v>
      </c>
      <c r="D122" s="79">
        <v>15.2</v>
      </c>
      <c r="E122" s="79">
        <v>14.2</v>
      </c>
      <c r="F122" s="75">
        <v>4056.11</v>
      </c>
      <c r="G122" s="75">
        <v>691.48</v>
      </c>
      <c r="H122" s="75">
        <f t="shared" si="12"/>
        <v>4747.59</v>
      </c>
    </row>
    <row r="123" spans="1:8" ht="27.95" customHeight="1" x14ac:dyDescent="0.25">
      <c r="A123" s="30">
        <f t="shared" si="10"/>
        <v>97</v>
      </c>
      <c r="B123" s="36" t="s">
        <v>228</v>
      </c>
      <c r="C123" s="81">
        <f t="shared" si="13"/>
        <v>266.84934210526319</v>
      </c>
      <c r="D123" s="79">
        <v>15.2</v>
      </c>
      <c r="E123" s="79">
        <v>15.2</v>
      </c>
      <c r="F123" s="75">
        <v>4056.11</v>
      </c>
      <c r="G123" s="71">
        <v>1037.22</v>
      </c>
      <c r="H123" s="75">
        <f t="shared" si="12"/>
        <v>5093.33</v>
      </c>
    </row>
    <row r="124" spans="1:8" ht="27.95" customHeight="1" x14ac:dyDescent="0.25">
      <c r="A124" s="30">
        <f t="shared" si="10"/>
        <v>98</v>
      </c>
      <c r="B124" s="36" t="s">
        <v>230</v>
      </c>
      <c r="C124" s="81">
        <f t="shared" si="13"/>
        <v>266.84934210526319</v>
      </c>
      <c r="D124" s="79">
        <v>15.2</v>
      </c>
      <c r="E124" s="79">
        <v>15.2</v>
      </c>
      <c r="F124" s="75">
        <v>4056.11</v>
      </c>
      <c r="G124" s="75">
        <v>691.48</v>
      </c>
      <c r="H124" s="75">
        <f t="shared" si="12"/>
        <v>4747.59</v>
      </c>
    </row>
    <row r="125" spans="1:8" ht="27.95" customHeight="1" x14ac:dyDescent="0.25">
      <c r="A125" s="30">
        <f t="shared" si="10"/>
        <v>99</v>
      </c>
      <c r="B125" s="36" t="s">
        <v>232</v>
      </c>
      <c r="C125" s="81">
        <f t="shared" si="13"/>
        <v>266.84934210526319</v>
      </c>
      <c r="D125" s="79">
        <v>15.2</v>
      </c>
      <c r="E125" s="79">
        <v>15.2</v>
      </c>
      <c r="F125" s="75">
        <v>4056.11</v>
      </c>
      <c r="G125" s="75">
        <v>864.35</v>
      </c>
      <c r="H125" s="75">
        <f t="shared" si="12"/>
        <v>4920.46</v>
      </c>
    </row>
    <row r="126" spans="1:8" ht="27.95" customHeight="1" x14ac:dyDescent="0.25">
      <c r="A126" s="30">
        <f t="shared" si="10"/>
        <v>100</v>
      </c>
      <c r="B126" s="36" t="s">
        <v>234</v>
      </c>
      <c r="C126" s="81">
        <f t="shared" si="13"/>
        <v>266.84934210526319</v>
      </c>
      <c r="D126" s="30">
        <v>15.2</v>
      </c>
      <c r="E126" s="79">
        <v>15.2</v>
      </c>
      <c r="F126" s="75">
        <v>4056.11</v>
      </c>
      <c r="G126" s="75">
        <v>518.61</v>
      </c>
      <c r="H126" s="75">
        <f t="shared" si="12"/>
        <v>4574.72</v>
      </c>
    </row>
    <row r="127" spans="1:8" ht="27.95" customHeight="1" x14ac:dyDescent="0.25">
      <c r="A127" s="30">
        <f t="shared" si="10"/>
        <v>101</v>
      </c>
      <c r="B127" s="36" t="s">
        <v>236</v>
      </c>
      <c r="C127" s="81">
        <v>0</v>
      </c>
      <c r="D127" s="79">
        <v>0</v>
      </c>
      <c r="E127" s="79">
        <v>15.2</v>
      </c>
      <c r="F127" s="75">
        <f>C127*E127</f>
        <v>0</v>
      </c>
      <c r="G127" s="75">
        <v>0</v>
      </c>
      <c r="H127" s="75">
        <f t="shared" si="12"/>
        <v>0</v>
      </c>
    </row>
    <row r="128" spans="1:8" ht="27.95" customHeight="1" x14ac:dyDescent="0.25">
      <c r="A128" s="30">
        <f t="shared" si="10"/>
        <v>102</v>
      </c>
      <c r="B128" s="36" t="s">
        <v>238</v>
      </c>
      <c r="C128" s="81">
        <f t="shared" si="13"/>
        <v>253.35460526315788</v>
      </c>
      <c r="D128" s="79">
        <v>15.2</v>
      </c>
      <c r="E128" s="79">
        <v>15.2</v>
      </c>
      <c r="F128" s="75">
        <v>3850.99</v>
      </c>
      <c r="G128" s="71">
        <v>1037.22</v>
      </c>
      <c r="H128" s="75">
        <f t="shared" si="12"/>
        <v>4888.21</v>
      </c>
    </row>
    <row r="129" spans="1:8" ht="27.95" customHeight="1" x14ac:dyDescent="0.25">
      <c r="A129" s="30">
        <f t="shared" si="10"/>
        <v>103</v>
      </c>
      <c r="B129" s="36" t="s">
        <v>240</v>
      </c>
      <c r="C129" s="81">
        <f t="shared" si="13"/>
        <v>253.35460526315788</v>
      </c>
      <c r="D129" s="79">
        <v>15.2</v>
      </c>
      <c r="E129" s="79">
        <v>15.2</v>
      </c>
      <c r="F129" s="75">
        <v>3850.99</v>
      </c>
      <c r="G129" s="75">
        <v>864.35</v>
      </c>
      <c r="H129" s="75">
        <f t="shared" si="12"/>
        <v>4715.34</v>
      </c>
    </row>
    <row r="130" spans="1:8" ht="27.95" customHeight="1" x14ac:dyDescent="0.25">
      <c r="A130" s="30">
        <f t="shared" si="10"/>
        <v>104</v>
      </c>
      <c r="B130" s="36" t="s">
        <v>242</v>
      </c>
      <c r="C130" s="81">
        <f t="shared" si="13"/>
        <v>253.35460526315788</v>
      </c>
      <c r="D130" s="79">
        <v>15.2</v>
      </c>
      <c r="E130" s="79">
        <v>15.2</v>
      </c>
      <c r="F130" s="75">
        <v>3850.99</v>
      </c>
      <c r="G130" s="71">
        <v>1037.22</v>
      </c>
      <c r="H130" s="75">
        <f t="shared" si="12"/>
        <v>4888.21</v>
      </c>
    </row>
    <row r="131" spans="1:8" ht="27.95" customHeight="1" x14ac:dyDescent="0.25">
      <c r="A131" s="30">
        <f t="shared" si="10"/>
        <v>105</v>
      </c>
      <c r="B131" s="36" t="s">
        <v>244</v>
      </c>
      <c r="C131" s="81">
        <f t="shared" si="13"/>
        <v>253.35460526315788</v>
      </c>
      <c r="D131" s="79">
        <v>15.2</v>
      </c>
      <c r="E131" s="79">
        <v>15.2</v>
      </c>
      <c r="F131" s="75">
        <v>3850.99</v>
      </c>
      <c r="G131" s="71">
        <v>1037.22</v>
      </c>
      <c r="H131" s="75">
        <f t="shared" si="12"/>
        <v>4888.21</v>
      </c>
    </row>
    <row r="132" spans="1:8" ht="27.95" customHeight="1" x14ac:dyDescent="0.25">
      <c r="A132" s="30">
        <f t="shared" si="10"/>
        <v>106</v>
      </c>
      <c r="B132" s="36" t="s">
        <v>246</v>
      </c>
      <c r="C132" s="81">
        <f t="shared" si="13"/>
        <v>253.35460526315788</v>
      </c>
      <c r="D132" s="79">
        <v>15.2</v>
      </c>
      <c r="E132" s="79">
        <v>15.2</v>
      </c>
      <c r="F132" s="75">
        <v>3850.99</v>
      </c>
      <c r="G132" s="75">
        <v>518.61</v>
      </c>
      <c r="H132" s="75">
        <f t="shared" si="12"/>
        <v>4369.5999999999995</v>
      </c>
    </row>
    <row r="133" spans="1:8" ht="27.95" customHeight="1" x14ac:dyDescent="0.25">
      <c r="A133" s="30">
        <f t="shared" si="10"/>
        <v>107</v>
      </c>
      <c r="B133" s="36" t="s">
        <v>248</v>
      </c>
      <c r="C133" s="81">
        <f t="shared" si="13"/>
        <v>253.35460526315788</v>
      </c>
      <c r="D133" s="30">
        <v>15.2</v>
      </c>
      <c r="E133" s="79">
        <v>15.2</v>
      </c>
      <c r="F133" s="75">
        <v>3850.99</v>
      </c>
      <c r="G133" s="75">
        <v>518.61</v>
      </c>
      <c r="H133" s="75">
        <f t="shared" si="12"/>
        <v>4369.5999999999995</v>
      </c>
    </row>
    <row r="134" spans="1:8" ht="27.95" customHeight="1" x14ac:dyDescent="0.25">
      <c r="A134" s="30">
        <f t="shared" si="10"/>
        <v>108</v>
      </c>
      <c r="B134" s="36" t="s">
        <v>250</v>
      </c>
      <c r="C134" s="81">
        <f t="shared" si="13"/>
        <v>245.93157894736842</v>
      </c>
      <c r="D134" s="79">
        <v>15.2</v>
      </c>
      <c r="E134" s="79">
        <v>15.2</v>
      </c>
      <c r="F134" s="75">
        <v>3738.16</v>
      </c>
      <c r="G134" s="75">
        <v>691.48</v>
      </c>
      <c r="H134" s="75">
        <f t="shared" si="12"/>
        <v>4429.6399999999994</v>
      </c>
    </row>
    <row r="135" spans="1:8" ht="27.95" customHeight="1" x14ac:dyDescent="0.25">
      <c r="A135" s="30">
        <f t="shared" si="10"/>
        <v>109</v>
      </c>
      <c r="B135" s="36" t="s">
        <v>252</v>
      </c>
      <c r="C135" s="81">
        <f t="shared" si="13"/>
        <v>251.86710526315792</v>
      </c>
      <c r="D135" s="79">
        <v>15.2</v>
      </c>
      <c r="E135" s="79">
        <v>15.2</v>
      </c>
      <c r="F135" s="75">
        <v>3828.38</v>
      </c>
      <c r="G135" s="75">
        <v>0</v>
      </c>
      <c r="H135" s="75">
        <f t="shared" si="12"/>
        <v>3828.38</v>
      </c>
    </row>
    <row r="136" spans="1:8" ht="27.95" customHeight="1" x14ac:dyDescent="0.25">
      <c r="A136" s="30">
        <f t="shared" si="10"/>
        <v>110</v>
      </c>
      <c r="B136" s="36" t="s">
        <v>254</v>
      </c>
      <c r="C136" s="81">
        <f t="shared" si="13"/>
        <v>251.86710526315792</v>
      </c>
      <c r="D136" s="79">
        <v>15.2</v>
      </c>
      <c r="E136" s="79">
        <v>15.2</v>
      </c>
      <c r="F136" s="75">
        <v>3828.38</v>
      </c>
      <c r="G136" s="71">
        <v>1210.0899999999999</v>
      </c>
      <c r="H136" s="75">
        <f t="shared" si="12"/>
        <v>5038.47</v>
      </c>
    </row>
    <row r="137" spans="1:8" ht="27.95" customHeight="1" x14ac:dyDescent="0.25">
      <c r="A137" s="30">
        <f t="shared" si="10"/>
        <v>111</v>
      </c>
      <c r="B137" s="43" t="s">
        <v>256</v>
      </c>
      <c r="C137" s="81">
        <f>F137/D137</f>
        <v>261.98421052631579</v>
      </c>
      <c r="D137" s="79">
        <v>15.2</v>
      </c>
      <c r="E137" s="79">
        <v>15.2</v>
      </c>
      <c r="F137" s="75">
        <v>3982.16</v>
      </c>
      <c r="G137" s="71">
        <v>1037.22</v>
      </c>
      <c r="H137" s="75">
        <f t="shared" si="12"/>
        <v>5019.38</v>
      </c>
    </row>
    <row r="138" spans="1:8" ht="27.95" customHeight="1" x14ac:dyDescent="0.25">
      <c r="A138" s="30">
        <f t="shared" si="10"/>
        <v>112</v>
      </c>
      <c r="B138" s="43" t="s">
        <v>257</v>
      </c>
      <c r="C138" s="81">
        <f>F138/D138</f>
        <v>251.86710526315792</v>
      </c>
      <c r="D138" s="79">
        <v>15.2</v>
      </c>
      <c r="E138" s="79">
        <v>15.2</v>
      </c>
      <c r="F138" s="75">
        <v>3828.38</v>
      </c>
      <c r="G138" s="75">
        <v>0</v>
      </c>
      <c r="H138" s="75">
        <f t="shared" si="12"/>
        <v>3828.38</v>
      </c>
    </row>
    <row r="139" spans="1:8" ht="27.95" customHeight="1" x14ac:dyDescent="0.25">
      <c r="A139" s="30">
        <f t="shared" si="10"/>
        <v>113</v>
      </c>
      <c r="B139" s="36" t="s">
        <v>259</v>
      </c>
      <c r="C139" s="81">
        <f t="shared" si="13"/>
        <v>261.98421052631579</v>
      </c>
      <c r="D139" s="79">
        <v>15.2</v>
      </c>
      <c r="E139" s="79">
        <v>15.2</v>
      </c>
      <c r="F139" s="75">
        <v>3982.16</v>
      </c>
      <c r="G139" s="75">
        <v>518.61</v>
      </c>
      <c r="H139" s="75">
        <f t="shared" si="12"/>
        <v>4500.7699999999995</v>
      </c>
    </row>
    <row r="140" spans="1:8" ht="27.95" customHeight="1" x14ac:dyDescent="0.25">
      <c r="A140" s="30">
        <f>A139+1</f>
        <v>114</v>
      </c>
      <c r="B140" s="36" t="s">
        <v>261</v>
      </c>
      <c r="C140" s="81">
        <f t="shared" si="13"/>
        <v>261.98421052631579</v>
      </c>
      <c r="D140" s="79">
        <v>15.2</v>
      </c>
      <c r="E140" s="79">
        <v>15.2</v>
      </c>
      <c r="F140" s="75">
        <v>3982.16</v>
      </c>
      <c r="G140" s="75">
        <v>864.35</v>
      </c>
      <c r="H140" s="75">
        <f t="shared" si="12"/>
        <v>4846.51</v>
      </c>
    </row>
    <row r="141" spans="1:8" ht="27.95" customHeight="1" x14ac:dyDescent="0.25">
      <c r="A141" s="30">
        <f>A140+1</f>
        <v>115</v>
      </c>
      <c r="B141" s="36" t="s">
        <v>320</v>
      </c>
      <c r="C141" s="81">
        <v>252</v>
      </c>
      <c r="D141" s="79">
        <v>15.2</v>
      </c>
      <c r="E141" s="79">
        <v>15.2</v>
      </c>
      <c r="F141" s="75">
        <f>C141*D141</f>
        <v>3830.3999999999996</v>
      </c>
      <c r="G141" s="75">
        <v>0</v>
      </c>
      <c r="H141" s="75">
        <f t="shared" si="12"/>
        <v>3830.3999999999996</v>
      </c>
    </row>
    <row r="142" spans="1:8" ht="27.95" customHeight="1" x14ac:dyDescent="0.25">
      <c r="A142" s="30"/>
      <c r="B142" s="95" t="s">
        <v>262</v>
      </c>
      <c r="C142" s="81"/>
      <c r="D142" s="79"/>
      <c r="E142" s="79"/>
      <c r="F142" s="75"/>
      <c r="G142" s="75"/>
      <c r="H142" s="75"/>
    </row>
    <row r="143" spans="1:8" ht="27.95" customHeight="1" x14ac:dyDescent="0.25">
      <c r="A143" s="30">
        <v>116</v>
      </c>
      <c r="B143" s="36" t="s">
        <v>264</v>
      </c>
      <c r="C143" s="81">
        <v>353.29</v>
      </c>
      <c r="D143" s="79">
        <v>15.2</v>
      </c>
      <c r="E143" s="79">
        <v>15.2</v>
      </c>
      <c r="F143" s="75">
        <f>C143*E143</f>
        <v>5370.0079999999998</v>
      </c>
      <c r="G143" s="75">
        <v>691.84</v>
      </c>
      <c r="H143" s="75">
        <f t="shared" ref="H143:H152" si="14">F143+G143</f>
        <v>6061.848</v>
      </c>
    </row>
    <row r="144" spans="1:8" ht="27.95" customHeight="1" x14ac:dyDescent="0.25">
      <c r="A144" s="30">
        <f t="shared" si="10"/>
        <v>117</v>
      </c>
      <c r="B144" s="36" t="s">
        <v>266</v>
      </c>
      <c r="C144" s="81">
        <f t="shared" ref="C144:C149" si="15">F144/D144</f>
        <v>317.57763157894738</v>
      </c>
      <c r="D144" s="79">
        <v>15.2</v>
      </c>
      <c r="E144" s="79">
        <v>15.2</v>
      </c>
      <c r="F144" s="75">
        <v>4827.18</v>
      </c>
      <c r="G144" s="75">
        <v>864.35</v>
      </c>
      <c r="H144" s="75">
        <f t="shared" si="14"/>
        <v>5691.5300000000007</v>
      </c>
    </row>
    <row r="145" spans="1:10" ht="27.95" customHeight="1" x14ac:dyDescent="0.25">
      <c r="A145" s="30">
        <f t="shared" si="10"/>
        <v>118</v>
      </c>
      <c r="B145" s="36" t="s">
        <v>268</v>
      </c>
      <c r="C145" s="81">
        <f t="shared" si="15"/>
        <v>335.13157894736844</v>
      </c>
      <c r="D145" s="79">
        <v>15.2</v>
      </c>
      <c r="E145" s="79">
        <v>15.2</v>
      </c>
      <c r="F145" s="75">
        <v>5094</v>
      </c>
      <c r="G145" s="71">
        <v>1037.22</v>
      </c>
      <c r="H145" s="75">
        <f t="shared" si="14"/>
        <v>6131.22</v>
      </c>
    </row>
    <row r="146" spans="1:10" ht="27.95" customHeight="1" x14ac:dyDescent="0.25">
      <c r="A146" s="30">
        <f t="shared" si="10"/>
        <v>119</v>
      </c>
      <c r="B146" s="36" t="s">
        <v>270</v>
      </c>
      <c r="C146" s="81">
        <f t="shared" si="15"/>
        <v>335.13157894736844</v>
      </c>
      <c r="D146" s="79">
        <v>15.2</v>
      </c>
      <c r="E146" s="79">
        <v>15.2</v>
      </c>
      <c r="F146" s="75">
        <v>5094</v>
      </c>
      <c r="G146" s="75">
        <v>518.61</v>
      </c>
      <c r="H146" s="75">
        <f t="shared" si="14"/>
        <v>5612.61</v>
      </c>
    </row>
    <row r="147" spans="1:10" ht="27.95" customHeight="1" x14ac:dyDescent="0.25">
      <c r="A147" s="30">
        <f t="shared" si="10"/>
        <v>120</v>
      </c>
      <c r="B147" s="43" t="s">
        <v>272</v>
      </c>
      <c r="C147" s="81">
        <f t="shared" si="15"/>
        <v>335.13157894736844</v>
      </c>
      <c r="D147" s="67">
        <v>15.2</v>
      </c>
      <c r="E147" s="79">
        <v>15.2</v>
      </c>
      <c r="F147" s="75">
        <v>5094</v>
      </c>
      <c r="G147" s="75">
        <v>518.61</v>
      </c>
      <c r="H147" s="75">
        <f t="shared" si="14"/>
        <v>5612.61</v>
      </c>
    </row>
    <row r="148" spans="1:10" ht="27.95" customHeight="1" x14ac:dyDescent="0.25">
      <c r="A148" s="30">
        <f>A147+1</f>
        <v>121</v>
      </c>
      <c r="B148" s="43" t="s">
        <v>274</v>
      </c>
      <c r="C148" s="81">
        <v>301.93</v>
      </c>
      <c r="D148" s="67">
        <v>15.2</v>
      </c>
      <c r="E148" s="79">
        <v>15.2</v>
      </c>
      <c r="F148" s="75">
        <f>C148*E148</f>
        <v>4589.3360000000002</v>
      </c>
      <c r="G148" s="75">
        <v>0</v>
      </c>
      <c r="H148" s="75">
        <f t="shared" si="14"/>
        <v>4589.3360000000002</v>
      </c>
    </row>
    <row r="149" spans="1:10" ht="27.95" customHeight="1" x14ac:dyDescent="0.25">
      <c r="A149" s="30">
        <f t="shared" si="10"/>
        <v>122</v>
      </c>
      <c r="B149" s="36" t="s">
        <v>276</v>
      </c>
      <c r="C149" s="81">
        <f t="shared" si="15"/>
        <v>261.98421052631579</v>
      </c>
      <c r="D149" s="79">
        <v>15.2</v>
      </c>
      <c r="E149" s="79">
        <v>15.2</v>
      </c>
      <c r="F149" s="75">
        <v>3982.16</v>
      </c>
      <c r="G149" s="71">
        <v>1037.22</v>
      </c>
      <c r="H149" s="75">
        <f t="shared" si="14"/>
        <v>5019.38</v>
      </c>
    </row>
    <row r="150" spans="1:10" ht="27.95" customHeight="1" x14ac:dyDescent="0.25">
      <c r="A150" s="30">
        <f>A149+1</f>
        <v>123</v>
      </c>
      <c r="B150" s="43" t="s">
        <v>278</v>
      </c>
      <c r="C150" s="81">
        <v>261.98</v>
      </c>
      <c r="D150" s="79">
        <v>15.2</v>
      </c>
      <c r="E150" s="79">
        <v>15.2</v>
      </c>
      <c r="F150" s="66">
        <f>C150*E150</f>
        <v>3982.096</v>
      </c>
      <c r="G150" s="75">
        <v>691.48</v>
      </c>
      <c r="H150" s="75">
        <f t="shared" si="14"/>
        <v>4673.576</v>
      </c>
    </row>
    <row r="151" spans="1:10" ht="27.95" customHeight="1" x14ac:dyDescent="0.25">
      <c r="A151" s="30">
        <f>A150+1</f>
        <v>124</v>
      </c>
      <c r="B151" s="43" t="s">
        <v>322</v>
      </c>
      <c r="C151" s="81">
        <v>228</v>
      </c>
      <c r="D151" s="79">
        <v>15.2</v>
      </c>
      <c r="E151" s="79">
        <v>15.2</v>
      </c>
      <c r="F151" s="66">
        <f>C151*E151</f>
        <v>3465.6</v>
      </c>
      <c r="G151" s="75">
        <v>0</v>
      </c>
      <c r="H151" s="75">
        <f t="shared" si="14"/>
        <v>3465.6</v>
      </c>
    </row>
    <row r="152" spans="1:10" ht="27.95" customHeight="1" x14ac:dyDescent="0.25">
      <c r="A152" s="30">
        <f>A151+1</f>
        <v>125</v>
      </c>
      <c r="B152" s="43" t="s">
        <v>323</v>
      </c>
      <c r="C152" s="81">
        <v>263.98</v>
      </c>
      <c r="D152" s="79">
        <v>15.2</v>
      </c>
      <c r="E152" s="79">
        <v>15.2</v>
      </c>
      <c r="F152" s="66">
        <f>C152*E152</f>
        <v>4012.4960000000001</v>
      </c>
      <c r="G152" s="75">
        <v>693.48</v>
      </c>
      <c r="H152" s="75">
        <f t="shared" si="14"/>
        <v>4705.9760000000006</v>
      </c>
    </row>
    <row r="153" spans="1:10" ht="27.95" customHeight="1" x14ac:dyDescent="0.25">
      <c r="A153" s="30"/>
      <c r="B153" s="23" t="s">
        <v>279</v>
      </c>
      <c r="C153" s="81"/>
      <c r="D153" s="79"/>
      <c r="E153" s="79"/>
      <c r="F153" s="75"/>
      <c r="G153" s="75"/>
      <c r="H153" s="75"/>
    </row>
    <row r="154" spans="1:10" ht="27.95" customHeight="1" x14ac:dyDescent="0.25">
      <c r="A154" s="30">
        <v>126</v>
      </c>
      <c r="B154" s="36" t="s">
        <v>281</v>
      </c>
      <c r="C154" s="81">
        <v>377.47</v>
      </c>
      <c r="D154" s="79">
        <v>15.2</v>
      </c>
      <c r="E154" s="79">
        <v>15.2</v>
      </c>
      <c r="F154" s="75">
        <f>C154*E154</f>
        <v>5737.5439999999999</v>
      </c>
      <c r="G154" s="75">
        <v>0</v>
      </c>
      <c r="H154" s="75">
        <f>F154+G154</f>
        <v>5737.5439999999999</v>
      </c>
    </row>
    <row r="155" spans="1:10" ht="27.95" customHeight="1" x14ac:dyDescent="0.25">
      <c r="A155" s="30">
        <f>A154+1</f>
        <v>127</v>
      </c>
      <c r="B155" s="31" t="s">
        <v>64</v>
      </c>
      <c r="C155" s="81">
        <v>400</v>
      </c>
      <c r="D155" s="79">
        <v>15.2</v>
      </c>
      <c r="E155" s="79">
        <v>15.2</v>
      </c>
      <c r="F155" s="75">
        <f>C155*E155</f>
        <v>6080</v>
      </c>
      <c r="G155" s="71">
        <v>1037.22</v>
      </c>
      <c r="H155" s="75">
        <f>F155+G155</f>
        <v>7117.22</v>
      </c>
      <c r="I155" s="46"/>
      <c r="J155" s="47"/>
    </row>
    <row r="156" spans="1:10" ht="27.95" customHeight="1" x14ac:dyDescent="0.25">
      <c r="A156" s="30">
        <f>A155+1</f>
        <v>128</v>
      </c>
      <c r="B156" s="59" t="s">
        <v>285</v>
      </c>
      <c r="C156" s="81">
        <v>400</v>
      </c>
      <c r="D156" s="30">
        <v>15.2</v>
      </c>
      <c r="E156" s="79">
        <v>15.2</v>
      </c>
      <c r="F156" s="75">
        <f>C156*E156</f>
        <v>6080</v>
      </c>
      <c r="G156" s="75">
        <v>0</v>
      </c>
      <c r="H156" s="75">
        <f>F156+G156</f>
        <v>6080</v>
      </c>
    </row>
    <row r="157" spans="1:10" ht="27.95" customHeight="1" x14ac:dyDescent="0.25">
      <c r="A157" s="30">
        <v>129</v>
      </c>
      <c r="B157" s="31" t="s">
        <v>82</v>
      </c>
      <c r="C157" s="81">
        <v>400.07</v>
      </c>
      <c r="D157" s="79">
        <v>15.2</v>
      </c>
      <c r="E157" s="79">
        <v>15.2</v>
      </c>
      <c r="F157" s="83">
        <f>C157*E157</f>
        <v>6081.0639999999994</v>
      </c>
      <c r="G157" s="75">
        <v>864.35</v>
      </c>
      <c r="H157" s="75">
        <f>F157+G157</f>
        <v>6945.4139999999998</v>
      </c>
    </row>
    <row r="158" spans="1:10" ht="27.95" customHeight="1" x14ac:dyDescent="0.25">
      <c r="A158" s="30"/>
      <c r="B158" s="23" t="s">
        <v>286</v>
      </c>
      <c r="C158" s="81"/>
      <c r="D158" s="79"/>
      <c r="E158" s="79"/>
      <c r="F158" s="75"/>
      <c r="G158" s="75"/>
      <c r="H158" s="75"/>
    </row>
    <row r="159" spans="1:10" ht="27.95" customHeight="1" x14ac:dyDescent="0.25">
      <c r="A159" s="30">
        <v>130</v>
      </c>
      <c r="B159" s="36" t="s">
        <v>288</v>
      </c>
      <c r="C159" s="81">
        <v>383.88</v>
      </c>
      <c r="D159" s="79">
        <v>15.2</v>
      </c>
      <c r="E159" s="79">
        <v>15.2</v>
      </c>
      <c r="F159" s="75">
        <f>C159*E159</f>
        <v>5834.9759999999997</v>
      </c>
      <c r="G159" s="75">
        <v>864.35</v>
      </c>
      <c r="H159" s="75">
        <f>F159+G159</f>
        <v>6699.326</v>
      </c>
    </row>
    <row r="160" spans="1:10" ht="27.95" customHeight="1" x14ac:dyDescent="0.25">
      <c r="A160" s="30">
        <f>A159+1</f>
        <v>131</v>
      </c>
      <c r="B160" s="36" t="s">
        <v>290</v>
      </c>
      <c r="C160" s="81">
        <f>F160/D160</f>
        <v>263.15789473684214</v>
      </c>
      <c r="D160" s="79">
        <v>15.2</v>
      </c>
      <c r="E160" s="79">
        <v>15.2</v>
      </c>
      <c r="F160" s="75">
        <v>4000</v>
      </c>
      <c r="G160" s="75">
        <v>0</v>
      </c>
      <c r="H160" s="75">
        <f>F160+G160</f>
        <v>4000</v>
      </c>
    </row>
    <row r="161" spans="1:18" ht="27.95" customHeight="1" x14ac:dyDescent="0.25">
      <c r="A161" s="30">
        <f>A160+1</f>
        <v>132</v>
      </c>
      <c r="B161" s="43" t="s">
        <v>292</v>
      </c>
      <c r="C161" s="81">
        <f>F161/D161</f>
        <v>174.49013157894737</v>
      </c>
      <c r="D161" s="79">
        <v>15.2</v>
      </c>
      <c r="E161" s="79">
        <v>15.2</v>
      </c>
      <c r="F161" s="75">
        <v>2652.25</v>
      </c>
      <c r="G161" s="75">
        <v>0</v>
      </c>
      <c r="H161" s="75">
        <f>F161+G161</f>
        <v>2652.25</v>
      </c>
    </row>
    <row r="162" spans="1:18" ht="27.95" customHeight="1" x14ac:dyDescent="0.25">
      <c r="A162" s="30"/>
      <c r="B162" s="64" t="s">
        <v>293</v>
      </c>
      <c r="C162" s="81"/>
      <c r="D162" s="79"/>
      <c r="E162" s="79"/>
      <c r="F162" s="75"/>
      <c r="G162" s="75"/>
      <c r="H162" s="75"/>
    </row>
    <row r="163" spans="1:18" ht="27.95" customHeight="1" x14ac:dyDescent="0.25">
      <c r="A163" s="30">
        <v>133</v>
      </c>
      <c r="B163" s="43" t="s">
        <v>295</v>
      </c>
      <c r="C163" s="81">
        <v>290.79000000000002</v>
      </c>
      <c r="D163" s="79">
        <v>15.2</v>
      </c>
      <c r="E163" s="79">
        <v>15.2</v>
      </c>
      <c r="F163" s="75">
        <f>C163*E163</f>
        <v>4420.0079999999998</v>
      </c>
      <c r="G163" s="75">
        <v>0</v>
      </c>
      <c r="H163" s="75">
        <f>F163+G163</f>
        <v>4420.0079999999998</v>
      </c>
    </row>
    <row r="164" spans="1:18" ht="27.95" customHeight="1" x14ac:dyDescent="0.25">
      <c r="A164" s="30"/>
      <c r="B164" s="64" t="s">
        <v>296</v>
      </c>
      <c r="C164" s="81"/>
      <c r="D164" s="79"/>
      <c r="E164" s="79"/>
      <c r="F164" s="75"/>
      <c r="G164" s="75"/>
      <c r="H164" s="75"/>
    </row>
    <row r="165" spans="1:18" ht="27.95" customHeight="1" x14ac:dyDescent="0.25">
      <c r="A165" s="30">
        <v>134</v>
      </c>
      <c r="B165" s="43" t="s">
        <v>297</v>
      </c>
      <c r="C165" s="81">
        <v>290.79000000000002</v>
      </c>
      <c r="D165" s="79">
        <v>15.2</v>
      </c>
      <c r="E165" s="79">
        <v>15.2</v>
      </c>
      <c r="F165" s="75">
        <f>C165*E165</f>
        <v>4420.0079999999998</v>
      </c>
      <c r="G165" s="75">
        <v>0</v>
      </c>
      <c r="H165" s="75">
        <f>F165+G165</f>
        <v>4420.0079999999998</v>
      </c>
    </row>
    <row r="166" spans="1:18" ht="27.95" customHeight="1" x14ac:dyDescent="0.25">
      <c r="A166" s="30"/>
      <c r="B166" s="64" t="s">
        <v>298</v>
      </c>
      <c r="C166" s="81"/>
      <c r="D166" s="79"/>
      <c r="E166" s="79"/>
      <c r="F166" s="75"/>
      <c r="G166" s="75"/>
      <c r="H166" s="75"/>
    </row>
    <row r="167" spans="1:18" ht="27.95" customHeight="1" x14ac:dyDescent="0.25">
      <c r="A167" s="30">
        <v>135</v>
      </c>
      <c r="B167" s="43" t="s">
        <v>300</v>
      </c>
      <c r="C167" s="81">
        <v>377.47</v>
      </c>
      <c r="D167" s="79">
        <v>15.2</v>
      </c>
      <c r="E167" s="79">
        <v>15.2</v>
      </c>
      <c r="F167" s="75">
        <f>C167*E167</f>
        <v>5737.5439999999999</v>
      </c>
      <c r="G167" s="75">
        <v>0</v>
      </c>
      <c r="H167" s="75">
        <f>F167+G167</f>
        <v>5737.5439999999999</v>
      </c>
    </row>
    <row r="168" spans="1:18" ht="21.75" customHeight="1" x14ac:dyDescent="0.3">
      <c r="A168" s="65"/>
      <c r="B168" s="91" t="s">
        <v>313</v>
      </c>
      <c r="C168" s="81"/>
      <c r="D168" s="79"/>
      <c r="E168" s="79"/>
      <c r="F168" s="75"/>
      <c r="G168" s="75"/>
      <c r="H168" s="75"/>
    </row>
    <row r="169" spans="1:18" ht="21.75" customHeight="1" x14ac:dyDescent="0.3">
      <c r="A169" s="65">
        <v>136</v>
      </c>
      <c r="B169" s="1" t="s">
        <v>315</v>
      </c>
      <c r="C169" s="81">
        <v>410</v>
      </c>
      <c r="D169" s="79">
        <v>15.2</v>
      </c>
      <c r="E169" s="79">
        <v>15.2</v>
      </c>
      <c r="F169" s="75">
        <f>C169*E169</f>
        <v>6232</v>
      </c>
      <c r="G169" s="75"/>
      <c r="H169" s="75">
        <f>F169+G169</f>
        <v>6232</v>
      </c>
    </row>
    <row r="170" spans="1:18" ht="27.95" customHeight="1" x14ac:dyDescent="0.25">
      <c r="A170" s="22"/>
      <c r="B170" s="1"/>
      <c r="C170" s="66"/>
      <c r="D170" s="67"/>
    </row>
    <row r="171" spans="1:18" ht="27.95" customHeight="1" x14ac:dyDescent="0.25">
      <c r="A171" s="30"/>
      <c r="B171" s="1"/>
      <c r="C171" s="81"/>
      <c r="D171" s="67"/>
      <c r="E171" s="83"/>
      <c r="F171" s="75"/>
      <c r="G171" s="75"/>
      <c r="H171" s="75"/>
      <c r="I171" s="75"/>
      <c r="J171" s="75"/>
      <c r="K171" s="75"/>
      <c r="L171" s="46"/>
      <c r="M171" s="46"/>
      <c r="N171" s="86"/>
    </row>
    <row r="172" spans="1:18" ht="17.25" customHeight="1" x14ac:dyDescent="0.25">
      <c r="A172" s="30"/>
      <c r="B172" s="43"/>
      <c r="C172" s="81"/>
      <c r="D172" s="67"/>
      <c r="E172" s="67"/>
      <c r="F172" s="66"/>
      <c r="G172" s="66"/>
      <c r="H172" s="75"/>
      <c r="I172" s="83"/>
      <c r="J172" s="75"/>
      <c r="K172" s="75"/>
      <c r="L172" s="75"/>
      <c r="M172" s="75"/>
      <c r="N172" s="75"/>
      <c r="O172" s="75"/>
      <c r="P172" s="46"/>
      <c r="Q172" s="46"/>
      <c r="R172" s="86" t="s">
        <v>0</v>
      </c>
    </row>
    <row r="173" spans="1:18" ht="18" customHeight="1" x14ac:dyDescent="0.25">
      <c r="A173" s="89"/>
      <c r="B173" s="90"/>
      <c r="C173" s="90"/>
    </row>
    <row r="174" spans="1:18" ht="17.25" x14ac:dyDescent="0.25">
      <c r="A174" s="48"/>
      <c r="B174" s="48"/>
      <c r="C174" s="48"/>
    </row>
    <row r="175" spans="1:18" ht="17.25" x14ac:dyDescent="0.25">
      <c r="A175" s="48"/>
      <c r="B175" s="48"/>
      <c r="C175" s="48"/>
    </row>
    <row r="176" spans="1:18" ht="17.25" x14ac:dyDescent="0.25">
      <c r="A176" s="48"/>
      <c r="B176" s="75"/>
      <c r="C176" s="48"/>
    </row>
    <row r="177" spans="1:3" ht="17.25" x14ac:dyDescent="0.3">
      <c r="A177" s="39"/>
      <c r="B177" s="39"/>
      <c r="C177" s="39"/>
    </row>
    <row r="178" spans="1:3" x14ac:dyDescent="0.25">
      <c r="B178" s="1"/>
    </row>
    <row r="179" spans="1:3" x14ac:dyDescent="0.25">
      <c r="B179" s="1"/>
    </row>
    <row r="180" spans="1:3" x14ac:dyDescent="0.25">
      <c r="B180" s="1"/>
    </row>
    <row r="181" spans="1:3" x14ac:dyDescent="0.25">
      <c r="B181" s="1"/>
    </row>
    <row r="182" spans="1:3" x14ac:dyDescent="0.25">
      <c r="B182" s="1"/>
    </row>
    <row r="183" spans="1:3" x14ac:dyDescent="0.25">
      <c r="B183" s="1"/>
    </row>
    <row r="184" spans="1:3" x14ac:dyDescent="0.25">
      <c r="B184" s="1"/>
    </row>
    <row r="185" spans="1:3" x14ac:dyDescent="0.25">
      <c r="B185" s="1"/>
    </row>
    <row r="186" spans="1:3" x14ac:dyDescent="0.25">
      <c r="B186" s="1"/>
    </row>
    <row r="187" spans="1:3" x14ac:dyDescent="0.25">
      <c r="B187" s="1"/>
    </row>
    <row r="188" spans="1:3" x14ac:dyDescent="0.25">
      <c r="B188" s="1"/>
    </row>
    <row r="189" spans="1:3" x14ac:dyDescent="0.25">
      <c r="B189" s="1"/>
    </row>
    <row r="190" spans="1:3" x14ac:dyDescent="0.25">
      <c r="B190" s="1"/>
    </row>
    <row r="191" spans="1:3" x14ac:dyDescent="0.25">
      <c r="B191" s="1"/>
    </row>
    <row r="192" spans="1:3" x14ac:dyDescent="0.25">
      <c r="B192" s="1" t="s">
        <v>5</v>
      </c>
    </row>
    <row r="193" spans="2:17" x14ac:dyDescent="0.25">
      <c r="B193" s="1"/>
    </row>
    <row r="194" spans="2:17" x14ac:dyDescent="0.25">
      <c r="B194" s="1"/>
    </row>
    <row r="195" spans="2:17" x14ac:dyDescent="0.25">
      <c r="B195" s="1"/>
    </row>
    <row r="199" spans="2:17" x14ac:dyDescent="0.25">
      <c r="F199" s="1" t="s">
        <v>0</v>
      </c>
    </row>
    <row r="200" spans="2:17" x14ac:dyDescent="0.25">
      <c r="Q200" s="1" t="s">
        <v>0</v>
      </c>
    </row>
    <row r="204" spans="2:17" x14ac:dyDescent="0.25">
      <c r="P204" s="1" t="s">
        <v>0</v>
      </c>
    </row>
    <row r="215" spans="2:2" x14ac:dyDescent="0.25">
      <c r="B215" s="2" t="s">
        <v>0</v>
      </c>
    </row>
  </sheetData>
  <sheetProtection algorithmName="SHA-512" hashValue="koJZ8XW7gTAEq4TawVVBFZoIF1KWgSPMoy5PWBlvaoBTonrUsEi7O3peiFpwtuu7VKUj5wo9QkuxySPhASBDAQ==" saltValue="yR5dVLqcE8/s+oT/4N4O3w==" spinCount="100000" sheet="1" objects="1" scenarios="1"/>
  <mergeCells count="10">
    <mergeCell ref="A7:A9"/>
    <mergeCell ref="B7:B9"/>
    <mergeCell ref="C7:C9"/>
    <mergeCell ref="C2:P2"/>
    <mergeCell ref="C6:F6"/>
    <mergeCell ref="D7:D9"/>
    <mergeCell ref="E7:E9"/>
    <mergeCell ref="F7:F9"/>
    <mergeCell ref="G7:G8"/>
    <mergeCell ref="H7:H9"/>
  </mergeCells>
  <pageMargins left="0" right="0" top="0" bottom="0" header="0.31496062992125984" footer="0.31496062992125984"/>
  <pageSetup paperSize="129" scale="5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C3994-80C5-4E8B-B4A5-E27AFE972C77}">
  <sheetPr>
    <pageSetUpPr fitToPage="1"/>
  </sheetPr>
  <dimension ref="A1:S215"/>
  <sheetViews>
    <sheetView workbookViewId="0">
      <selection activeCell="J15" sqref="J15"/>
    </sheetView>
  </sheetViews>
  <sheetFormatPr baseColWidth="10" defaultColWidth="12.7109375" defaultRowHeight="15.75" x14ac:dyDescent="0.25"/>
  <cols>
    <col min="1" max="1" width="5.140625" style="1" customWidth="1"/>
    <col min="2" max="2" width="44.140625" style="2" customWidth="1"/>
    <col min="3" max="3" width="12.140625" style="1" customWidth="1"/>
    <col min="4" max="4" width="9.28515625" style="1" customWidth="1"/>
    <col min="5" max="5" width="9.5703125" style="1" customWidth="1"/>
    <col min="6" max="6" width="14.85546875" style="1" customWidth="1"/>
    <col min="7" max="7" width="13.5703125" style="1" customWidth="1"/>
    <col min="8" max="8" width="14.7109375" style="1" customWidth="1"/>
    <col min="9" max="9" width="12.140625" style="1" customWidth="1"/>
    <col min="10" max="10" width="14" style="1" customWidth="1"/>
    <col min="11" max="11" width="12.28515625" style="1" customWidth="1"/>
    <col min="12" max="13" width="13" style="1" customWidth="1"/>
    <col min="14" max="14" width="13.42578125" style="1" customWidth="1"/>
    <col min="15" max="15" width="12.7109375" style="1"/>
    <col min="16" max="16" width="12.5703125" style="1" customWidth="1"/>
    <col min="17" max="17" width="13.42578125" style="1" customWidth="1"/>
    <col min="18" max="18" width="14.42578125" style="1" customWidth="1"/>
    <col min="19" max="19" width="17.28515625" style="1" customWidth="1"/>
    <col min="20" max="20" width="27" style="1" customWidth="1"/>
    <col min="21" max="16384" width="12.7109375" style="1"/>
  </cols>
  <sheetData>
    <row r="1" spans="1:18" x14ac:dyDescent="0.25">
      <c r="B1" s="2" t="s">
        <v>0</v>
      </c>
      <c r="J1" s="1" t="s">
        <v>0</v>
      </c>
      <c r="Q1" s="1" t="s">
        <v>0</v>
      </c>
    </row>
    <row r="2" spans="1:18" x14ac:dyDescent="0.25">
      <c r="A2" s="3" t="s">
        <v>0</v>
      </c>
      <c r="C2" s="124" t="s">
        <v>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" t="s">
        <v>0</v>
      </c>
    </row>
    <row r="3" spans="1:18" x14ac:dyDescent="0.25">
      <c r="A3" s="4" t="s">
        <v>0</v>
      </c>
      <c r="B3" s="5" t="s">
        <v>0</v>
      </c>
      <c r="C3" s="6"/>
      <c r="D3" s="9"/>
      <c r="E3" s="9"/>
      <c r="F3" s="9"/>
      <c r="G3" s="9"/>
      <c r="H3" s="9"/>
      <c r="I3" s="9"/>
      <c r="J3" s="9"/>
      <c r="K3" s="10"/>
      <c r="L3" s="11" t="s">
        <v>0</v>
      </c>
      <c r="M3" s="11"/>
    </row>
    <row r="4" spans="1:18" x14ac:dyDescent="0.25">
      <c r="A4" s="4" t="s">
        <v>0</v>
      </c>
      <c r="B4" s="5"/>
      <c r="C4" s="14"/>
    </row>
    <row r="5" spans="1:18" x14ac:dyDescent="0.25">
      <c r="A5" s="4"/>
      <c r="B5" s="5"/>
      <c r="C5" s="16"/>
    </row>
    <row r="6" spans="1:18" x14ac:dyDescent="0.25">
      <c r="A6" s="17"/>
      <c r="B6" s="18"/>
      <c r="C6" s="107" t="s">
        <v>7</v>
      </c>
      <c r="D6" s="108"/>
      <c r="E6" s="108"/>
      <c r="F6" s="109"/>
      <c r="G6" s="19"/>
      <c r="H6" s="20"/>
    </row>
    <row r="7" spans="1:18" ht="15.75" customHeight="1" x14ac:dyDescent="0.25">
      <c r="A7" s="125" t="s">
        <v>8</v>
      </c>
      <c r="B7" s="111" t="s">
        <v>10</v>
      </c>
      <c r="C7" s="114" t="s">
        <v>11</v>
      </c>
      <c r="D7" s="121" t="s">
        <v>14</v>
      </c>
      <c r="E7" s="121" t="s">
        <v>15</v>
      </c>
      <c r="F7" s="118" t="s">
        <v>16</v>
      </c>
      <c r="G7" s="131" t="s">
        <v>17</v>
      </c>
      <c r="H7" s="118" t="s">
        <v>18</v>
      </c>
    </row>
    <row r="8" spans="1:18" x14ac:dyDescent="0.25">
      <c r="A8" s="110"/>
      <c r="B8" s="112"/>
      <c r="C8" s="115"/>
      <c r="D8" s="122"/>
      <c r="E8" s="122"/>
      <c r="F8" s="119"/>
      <c r="G8" s="134"/>
      <c r="H8" s="119"/>
    </row>
    <row r="9" spans="1:18" x14ac:dyDescent="0.25">
      <c r="A9" s="110"/>
      <c r="B9" s="113"/>
      <c r="C9" s="116"/>
      <c r="D9" s="123"/>
      <c r="E9" s="123"/>
      <c r="F9" s="120"/>
      <c r="G9" s="94" t="s">
        <v>19</v>
      </c>
      <c r="H9" s="120"/>
    </row>
    <row r="10" spans="1:18" ht="27.95" customHeight="1" x14ac:dyDescent="0.25">
      <c r="A10" s="22"/>
      <c r="B10" s="23" t="s">
        <v>20</v>
      </c>
      <c r="C10" s="78"/>
      <c r="D10" s="79"/>
      <c r="E10" s="79"/>
      <c r="F10" s="75"/>
      <c r="G10" s="75"/>
      <c r="H10" s="80"/>
    </row>
    <row r="11" spans="1:18" ht="27.95" customHeight="1" x14ac:dyDescent="0.25">
      <c r="A11" s="30">
        <v>1</v>
      </c>
      <c r="B11" s="36" t="s">
        <v>22</v>
      </c>
      <c r="C11" s="81">
        <v>819.74</v>
      </c>
      <c r="D11" s="79">
        <v>15.2</v>
      </c>
      <c r="E11" s="79">
        <v>15.2</v>
      </c>
      <c r="F11" s="75">
        <f>C11*E11</f>
        <v>12460.047999999999</v>
      </c>
      <c r="G11" s="75">
        <v>100</v>
      </c>
      <c r="H11" s="75">
        <f>F11+G11</f>
        <v>12560.047999999999</v>
      </c>
    </row>
    <row r="12" spans="1:18" ht="27.95" customHeight="1" x14ac:dyDescent="0.25">
      <c r="A12" s="30"/>
      <c r="B12" s="23" t="s">
        <v>23</v>
      </c>
      <c r="C12" s="81"/>
      <c r="D12" s="79"/>
      <c r="E12" s="79"/>
      <c r="F12" s="75"/>
      <c r="G12" s="75"/>
      <c r="H12" s="75"/>
    </row>
    <row r="13" spans="1:18" ht="27.95" customHeight="1" x14ac:dyDescent="0.25">
      <c r="A13" s="30">
        <v>2</v>
      </c>
      <c r="B13" s="36" t="s">
        <v>24</v>
      </c>
      <c r="C13" s="81">
        <v>703.62</v>
      </c>
      <c r="D13" s="79">
        <v>15.2</v>
      </c>
      <c r="E13" s="79">
        <v>15.2</v>
      </c>
      <c r="F13" s="75">
        <f>C13*E13</f>
        <v>10695.023999999999</v>
      </c>
      <c r="G13" s="75">
        <v>100</v>
      </c>
      <c r="H13" s="75">
        <f t="shared" ref="H13:H75" si="0">F13+G13</f>
        <v>10795.023999999999</v>
      </c>
    </row>
    <row r="14" spans="1:18" ht="27.95" customHeight="1" x14ac:dyDescent="0.25">
      <c r="A14" s="30">
        <f>A13+1</f>
        <v>3</v>
      </c>
      <c r="B14" s="36" t="s">
        <v>26</v>
      </c>
      <c r="C14" s="81">
        <v>474.34</v>
      </c>
      <c r="D14" s="79">
        <v>15.2</v>
      </c>
      <c r="E14" s="79">
        <v>15.2</v>
      </c>
      <c r="F14" s="75">
        <f>(C14*E14)</f>
        <v>7209.9679999999989</v>
      </c>
      <c r="G14" s="75">
        <v>100</v>
      </c>
      <c r="H14" s="75">
        <f t="shared" si="0"/>
        <v>7309.9679999999989</v>
      </c>
    </row>
    <row r="15" spans="1:18" ht="27.95" customHeight="1" x14ac:dyDescent="0.25">
      <c r="A15" s="30">
        <f>A14+1</f>
        <v>4</v>
      </c>
      <c r="B15" s="36" t="s">
        <v>28</v>
      </c>
      <c r="C15" s="81">
        <f>F15/D15</f>
        <v>402.2763157894737</v>
      </c>
      <c r="D15" s="79">
        <v>15.2</v>
      </c>
      <c r="E15" s="79">
        <v>15.2</v>
      </c>
      <c r="F15" s="75">
        <v>6114.6</v>
      </c>
      <c r="G15" s="75">
        <v>100</v>
      </c>
      <c r="H15" s="75">
        <f t="shared" si="0"/>
        <v>6214.6</v>
      </c>
    </row>
    <row r="16" spans="1:18" ht="27.95" customHeight="1" x14ac:dyDescent="0.25">
      <c r="A16" s="30">
        <f>A15+1</f>
        <v>5</v>
      </c>
      <c r="B16" s="36" t="s">
        <v>30</v>
      </c>
      <c r="C16" s="81">
        <f>F16/D16</f>
        <v>336.46776315789475</v>
      </c>
      <c r="D16" s="79">
        <v>15.2</v>
      </c>
      <c r="E16" s="79">
        <v>15.2</v>
      </c>
      <c r="F16" s="75">
        <v>5114.3100000000004</v>
      </c>
      <c r="G16" s="25">
        <v>100</v>
      </c>
      <c r="H16" s="75">
        <f t="shared" si="0"/>
        <v>5214.3100000000004</v>
      </c>
    </row>
    <row r="17" spans="1:8" ht="27.95" customHeight="1" x14ac:dyDescent="0.25">
      <c r="A17" s="30">
        <f>A16+1</f>
        <v>6</v>
      </c>
      <c r="B17" s="36" t="s">
        <v>32</v>
      </c>
      <c r="C17" s="81">
        <f>F17/D17</f>
        <v>319.39276315789476</v>
      </c>
      <c r="D17" s="79">
        <v>15.2</v>
      </c>
      <c r="E17" s="79">
        <v>15.2</v>
      </c>
      <c r="F17" s="75">
        <v>4854.7700000000004</v>
      </c>
      <c r="G17" s="75">
        <v>100</v>
      </c>
      <c r="H17" s="75">
        <f t="shared" si="0"/>
        <v>4954.7700000000004</v>
      </c>
    </row>
    <row r="18" spans="1:8" ht="27.95" customHeight="1" x14ac:dyDescent="0.25">
      <c r="A18" s="30"/>
      <c r="B18" s="23" t="s">
        <v>33</v>
      </c>
      <c r="C18" s="81"/>
      <c r="D18" s="79"/>
      <c r="E18" s="79"/>
      <c r="F18" s="75"/>
      <c r="G18" s="75"/>
      <c r="H18" s="75"/>
    </row>
    <row r="19" spans="1:8" ht="21" customHeight="1" x14ac:dyDescent="0.3">
      <c r="A19" s="38">
        <v>7</v>
      </c>
      <c r="B19" s="82" t="s">
        <v>35</v>
      </c>
      <c r="C19" s="81">
        <v>493.42</v>
      </c>
      <c r="D19" s="79">
        <v>15.2</v>
      </c>
      <c r="E19" s="79">
        <v>15.2</v>
      </c>
      <c r="F19" s="75">
        <f>C19*E19</f>
        <v>7499.9839999999995</v>
      </c>
      <c r="G19" s="75">
        <v>100</v>
      </c>
      <c r="H19" s="75">
        <f t="shared" si="0"/>
        <v>7599.9839999999995</v>
      </c>
    </row>
    <row r="20" spans="1:8" ht="27.95" customHeight="1" x14ac:dyDescent="0.25">
      <c r="A20" s="30">
        <f>A19+1</f>
        <v>8</v>
      </c>
      <c r="B20" s="41" t="s">
        <v>37</v>
      </c>
      <c r="C20" s="81">
        <v>345.39</v>
      </c>
      <c r="D20" s="79">
        <v>15.2</v>
      </c>
      <c r="E20" s="79">
        <v>15.2</v>
      </c>
      <c r="F20" s="75">
        <f>C20*E20</f>
        <v>5249.9279999999999</v>
      </c>
      <c r="G20" s="75">
        <v>100</v>
      </c>
      <c r="H20" s="75">
        <f t="shared" si="0"/>
        <v>5349.9279999999999</v>
      </c>
    </row>
    <row r="21" spans="1:8" ht="27.95" customHeight="1" x14ac:dyDescent="0.25">
      <c r="A21" s="30">
        <f>A20+1</f>
        <v>9</v>
      </c>
      <c r="B21" s="36" t="s">
        <v>39</v>
      </c>
      <c r="C21" s="81">
        <f>F21/D21</f>
        <v>317.57763157894738</v>
      </c>
      <c r="D21" s="79">
        <v>15.2</v>
      </c>
      <c r="E21" s="79">
        <v>15.2</v>
      </c>
      <c r="F21" s="75">
        <v>4827.18</v>
      </c>
      <c r="G21" s="25">
        <v>100</v>
      </c>
      <c r="H21" s="75">
        <f t="shared" si="0"/>
        <v>4927.18</v>
      </c>
    </row>
    <row r="22" spans="1:8" ht="27.95" customHeight="1" x14ac:dyDescent="0.25">
      <c r="A22" s="30">
        <f>A21+1</f>
        <v>10</v>
      </c>
      <c r="B22" s="36" t="s">
        <v>41</v>
      </c>
      <c r="C22" s="81">
        <f>F22/D22</f>
        <v>365.60394736842107</v>
      </c>
      <c r="D22" s="79">
        <v>15.2</v>
      </c>
      <c r="E22" s="79">
        <v>15.2</v>
      </c>
      <c r="F22" s="75">
        <v>5557.18</v>
      </c>
      <c r="G22" s="25">
        <v>100</v>
      </c>
      <c r="H22" s="75">
        <f t="shared" si="0"/>
        <v>5657.18</v>
      </c>
    </row>
    <row r="23" spans="1:8" ht="24.75" customHeight="1" x14ac:dyDescent="0.3">
      <c r="A23" s="30">
        <f>A22+1</f>
        <v>11</v>
      </c>
      <c r="B23" s="82" t="s">
        <v>307</v>
      </c>
      <c r="C23" s="81">
        <v>262.08</v>
      </c>
      <c r="D23" s="79">
        <v>15.2</v>
      </c>
      <c r="E23" s="79">
        <v>15.2</v>
      </c>
      <c r="F23" s="75">
        <f>C23*E23</f>
        <v>3983.6159999999995</v>
      </c>
      <c r="G23" s="75">
        <v>100</v>
      </c>
      <c r="H23" s="75">
        <f t="shared" si="0"/>
        <v>4083.6159999999995</v>
      </c>
    </row>
    <row r="24" spans="1:8" ht="27.95" customHeight="1" x14ac:dyDescent="0.25">
      <c r="A24" s="30">
        <f>A23+1</f>
        <v>12</v>
      </c>
      <c r="B24" s="43" t="s">
        <v>45</v>
      </c>
      <c r="C24" s="81">
        <f>F24/D24</f>
        <v>305.8828947368421</v>
      </c>
      <c r="D24" s="79">
        <v>15.2</v>
      </c>
      <c r="E24" s="79">
        <v>15.2</v>
      </c>
      <c r="F24" s="75">
        <v>4649.42</v>
      </c>
      <c r="G24" s="75">
        <v>100</v>
      </c>
      <c r="H24" s="75">
        <f t="shared" si="0"/>
        <v>4749.42</v>
      </c>
    </row>
    <row r="25" spans="1:8" ht="27.95" customHeight="1" x14ac:dyDescent="0.25">
      <c r="A25" s="30"/>
      <c r="B25" s="23" t="s">
        <v>46</v>
      </c>
      <c r="C25" s="81"/>
      <c r="D25" s="79"/>
      <c r="E25" s="79"/>
      <c r="F25" s="75"/>
      <c r="G25" s="75"/>
      <c r="H25" s="75"/>
    </row>
    <row r="26" spans="1:8" ht="27.95" customHeight="1" x14ac:dyDescent="0.25">
      <c r="A26" s="30">
        <v>13</v>
      </c>
      <c r="B26" s="36" t="s">
        <v>48</v>
      </c>
      <c r="C26" s="81">
        <f>F26/D26</f>
        <v>402.2763157894737</v>
      </c>
      <c r="D26" s="79">
        <v>15.2</v>
      </c>
      <c r="E26" s="79">
        <v>15.2</v>
      </c>
      <c r="F26" s="75">
        <v>6114.6</v>
      </c>
      <c r="G26" s="75">
        <v>100</v>
      </c>
      <c r="H26" s="75">
        <f t="shared" si="0"/>
        <v>6214.6</v>
      </c>
    </row>
    <row r="27" spans="1:8" ht="27.95" customHeight="1" x14ac:dyDescent="0.25">
      <c r="A27" s="30"/>
      <c r="B27" s="23" t="s">
        <v>49</v>
      </c>
      <c r="C27" s="81"/>
      <c r="D27" s="79"/>
      <c r="E27" s="79"/>
      <c r="F27" s="75"/>
      <c r="G27" s="75"/>
      <c r="H27" s="75"/>
    </row>
    <row r="28" spans="1:8" ht="27.95" customHeight="1" x14ac:dyDescent="0.25">
      <c r="A28" s="30">
        <v>14</v>
      </c>
      <c r="B28" s="31" t="s">
        <v>51</v>
      </c>
      <c r="C28" s="81">
        <f>F28/D28</f>
        <v>400.06973684210533</v>
      </c>
      <c r="D28" s="79">
        <v>15.2</v>
      </c>
      <c r="E28" s="79">
        <v>15.2</v>
      </c>
      <c r="F28" s="75">
        <v>6081.06</v>
      </c>
      <c r="G28" s="75">
        <v>100</v>
      </c>
      <c r="H28" s="75">
        <f t="shared" si="0"/>
        <v>6181.06</v>
      </c>
    </row>
    <row r="29" spans="1:8" ht="27.95" customHeight="1" x14ac:dyDescent="0.25">
      <c r="A29" s="30"/>
      <c r="B29" s="23" t="s">
        <v>52</v>
      </c>
      <c r="C29" s="81"/>
      <c r="D29" s="79"/>
      <c r="E29" s="79"/>
      <c r="F29" s="75"/>
      <c r="G29" s="75"/>
      <c r="H29" s="75"/>
    </row>
    <row r="30" spans="1:8" ht="27.95" customHeight="1" x14ac:dyDescent="0.25">
      <c r="A30" s="30">
        <v>15</v>
      </c>
      <c r="B30" s="36" t="s">
        <v>54</v>
      </c>
      <c r="C30" s="81">
        <v>420.07</v>
      </c>
      <c r="D30" s="79">
        <v>15.2</v>
      </c>
      <c r="E30" s="79">
        <v>15.2</v>
      </c>
      <c r="F30" s="75">
        <f>C30*E30</f>
        <v>6385.0639999999994</v>
      </c>
      <c r="G30" s="75">
        <v>100</v>
      </c>
      <c r="H30" s="75">
        <f t="shared" si="0"/>
        <v>6485.0639999999994</v>
      </c>
    </row>
    <row r="31" spans="1:8" ht="27.95" customHeight="1" x14ac:dyDescent="0.25">
      <c r="A31" s="30">
        <v>16</v>
      </c>
      <c r="B31" s="41" t="s">
        <v>56</v>
      </c>
      <c r="C31" s="81">
        <f>F31/D31</f>
        <v>376.03092105263158</v>
      </c>
      <c r="D31" s="79">
        <v>15.2</v>
      </c>
      <c r="E31" s="79">
        <v>15.2</v>
      </c>
      <c r="F31" s="75">
        <v>5715.67</v>
      </c>
      <c r="G31" s="75">
        <v>100</v>
      </c>
      <c r="H31" s="75">
        <f t="shared" si="0"/>
        <v>5815.67</v>
      </c>
    </row>
    <row r="32" spans="1:8" ht="27.95" customHeight="1" x14ac:dyDescent="0.25">
      <c r="A32" s="30">
        <v>17</v>
      </c>
      <c r="B32" s="31" t="s">
        <v>58</v>
      </c>
      <c r="C32" s="81">
        <f>F32/D32</f>
        <v>275.04868421052629</v>
      </c>
      <c r="D32" s="79">
        <v>15.2</v>
      </c>
      <c r="E32" s="79">
        <v>15.2</v>
      </c>
      <c r="F32" s="75">
        <v>4180.74</v>
      </c>
      <c r="G32" s="75">
        <v>100</v>
      </c>
      <c r="H32" s="75">
        <f t="shared" si="0"/>
        <v>4280.74</v>
      </c>
    </row>
    <row r="33" spans="1:8" ht="27.95" customHeight="1" x14ac:dyDescent="0.25">
      <c r="A33" s="30">
        <v>18</v>
      </c>
      <c r="B33" s="36" t="s">
        <v>60</v>
      </c>
      <c r="C33" s="81">
        <f>F33/D33</f>
        <v>400.06973684210533</v>
      </c>
      <c r="D33" s="79">
        <v>15.2</v>
      </c>
      <c r="E33" s="79">
        <v>15.2</v>
      </c>
      <c r="F33" s="75">
        <v>6081.06</v>
      </c>
      <c r="G33" s="75">
        <v>100</v>
      </c>
      <c r="H33" s="75">
        <f t="shared" si="0"/>
        <v>6181.06</v>
      </c>
    </row>
    <row r="34" spans="1:8" ht="27.95" customHeight="1" x14ac:dyDescent="0.25">
      <c r="A34" s="30">
        <v>19</v>
      </c>
      <c r="B34" s="36" t="s">
        <v>62</v>
      </c>
      <c r="C34" s="81">
        <f>F34/D34</f>
        <v>400.06973684210533</v>
      </c>
      <c r="D34" s="79">
        <v>15.2</v>
      </c>
      <c r="E34" s="79">
        <v>15.2</v>
      </c>
      <c r="F34" s="75">
        <v>6081.06</v>
      </c>
      <c r="G34" s="75">
        <v>100</v>
      </c>
      <c r="H34" s="75">
        <f t="shared" si="0"/>
        <v>6181.06</v>
      </c>
    </row>
    <row r="35" spans="1:8" ht="27.95" customHeight="1" x14ac:dyDescent="0.25">
      <c r="A35" s="30">
        <f>A34+1</f>
        <v>20</v>
      </c>
      <c r="B35" s="31" t="s">
        <v>283</v>
      </c>
      <c r="C35" s="81">
        <v>400.07</v>
      </c>
      <c r="D35" s="79">
        <v>15.2</v>
      </c>
      <c r="E35" s="79">
        <v>15.2</v>
      </c>
      <c r="F35" s="75">
        <f>C35*E35</f>
        <v>6081.0639999999994</v>
      </c>
      <c r="G35" s="75">
        <v>100</v>
      </c>
      <c r="H35" s="75">
        <f t="shared" si="0"/>
        <v>6181.0639999999994</v>
      </c>
    </row>
    <row r="36" spans="1:8" ht="27.95" customHeight="1" x14ac:dyDescent="0.25">
      <c r="A36" s="30"/>
      <c r="B36" s="23" t="s">
        <v>65</v>
      </c>
      <c r="C36" s="81"/>
      <c r="D36" s="79"/>
      <c r="E36" s="79"/>
      <c r="F36" s="75"/>
      <c r="G36" s="75"/>
      <c r="H36" s="75"/>
    </row>
    <row r="37" spans="1:8" ht="27.95" customHeight="1" x14ac:dyDescent="0.25">
      <c r="A37" s="30">
        <v>21</v>
      </c>
      <c r="B37" s="36" t="s">
        <v>67</v>
      </c>
      <c r="C37" s="32">
        <v>309.56</v>
      </c>
      <c r="D37" s="79">
        <v>15.2</v>
      </c>
      <c r="E37" s="79">
        <v>15.2</v>
      </c>
      <c r="F37" s="75">
        <f>C37*E37</f>
        <v>4705.3119999999999</v>
      </c>
      <c r="G37" s="75">
        <v>100</v>
      </c>
      <c r="H37" s="75">
        <f t="shared" si="0"/>
        <v>4805.3119999999999</v>
      </c>
    </row>
    <row r="38" spans="1:8" ht="27.95" customHeight="1" x14ac:dyDescent="0.25">
      <c r="A38" s="30">
        <f>A37+1</f>
        <v>22</v>
      </c>
      <c r="B38" s="41" t="s">
        <v>69</v>
      </c>
      <c r="C38" s="97">
        <v>410</v>
      </c>
      <c r="D38" s="79">
        <v>15.2</v>
      </c>
      <c r="E38" s="79">
        <v>15.2</v>
      </c>
      <c r="F38" s="75">
        <f>C38*E38</f>
        <v>6232</v>
      </c>
      <c r="G38" s="75">
        <v>100</v>
      </c>
      <c r="H38" s="75">
        <f t="shared" si="0"/>
        <v>6332</v>
      </c>
    </row>
    <row r="39" spans="1:8" ht="27.95" customHeight="1" x14ac:dyDescent="0.25">
      <c r="A39" s="30">
        <f>A38+1</f>
        <v>23</v>
      </c>
      <c r="B39" s="36" t="s">
        <v>71</v>
      </c>
      <c r="C39" s="81">
        <f>F39/D39</f>
        <v>395.3046052631579</v>
      </c>
      <c r="D39" s="79">
        <v>15.2</v>
      </c>
      <c r="E39" s="79">
        <v>15.2</v>
      </c>
      <c r="F39" s="75">
        <v>6008.63</v>
      </c>
      <c r="G39" s="25">
        <v>100</v>
      </c>
      <c r="H39" s="75">
        <f t="shared" si="0"/>
        <v>6108.63</v>
      </c>
    </row>
    <row r="40" spans="1:8" ht="27.95" customHeight="1" x14ac:dyDescent="0.25">
      <c r="A40" s="30">
        <f>A39+1</f>
        <v>24</v>
      </c>
      <c r="B40" s="59" t="s">
        <v>318</v>
      </c>
      <c r="C40" s="81">
        <v>318.83999999999997</v>
      </c>
      <c r="D40" s="30">
        <v>15.2</v>
      </c>
      <c r="E40" s="79">
        <v>15.2</v>
      </c>
      <c r="F40" s="75">
        <f>C40*E40</f>
        <v>4846.3679999999995</v>
      </c>
      <c r="G40" s="75">
        <v>100</v>
      </c>
      <c r="H40" s="75">
        <f t="shared" si="0"/>
        <v>4946.3679999999995</v>
      </c>
    </row>
    <row r="41" spans="1:8" ht="27.95" customHeight="1" x14ac:dyDescent="0.25">
      <c r="A41" s="30"/>
      <c r="B41" s="23" t="s">
        <v>74</v>
      </c>
      <c r="C41" s="81"/>
      <c r="D41" s="79"/>
      <c r="E41" s="79"/>
      <c r="F41" s="75"/>
      <c r="G41" s="75"/>
      <c r="H41" s="75"/>
    </row>
    <row r="42" spans="1:8" ht="27.95" customHeight="1" x14ac:dyDescent="0.25">
      <c r="A42" s="30">
        <v>25</v>
      </c>
      <c r="B42" s="46" t="s">
        <v>76</v>
      </c>
      <c r="C42" s="81">
        <v>377.47</v>
      </c>
      <c r="D42" s="79">
        <v>15.2</v>
      </c>
      <c r="E42" s="79">
        <v>15.2</v>
      </c>
      <c r="F42" s="83">
        <f>C42*E42</f>
        <v>5737.5439999999999</v>
      </c>
      <c r="G42" s="75">
        <v>100</v>
      </c>
      <c r="H42" s="75">
        <f t="shared" si="0"/>
        <v>5837.5439999999999</v>
      </c>
    </row>
    <row r="43" spans="1:8" ht="27.95" customHeight="1" x14ac:dyDescent="0.25">
      <c r="A43" s="30">
        <f>A42+1</f>
        <v>26</v>
      </c>
      <c r="B43" s="36" t="s">
        <v>78</v>
      </c>
      <c r="C43" s="81">
        <v>400.07</v>
      </c>
      <c r="D43" s="79">
        <v>15.2</v>
      </c>
      <c r="E43" s="79">
        <v>15.2</v>
      </c>
      <c r="F43" s="83">
        <f>C43*E43</f>
        <v>6081.0639999999994</v>
      </c>
      <c r="G43" s="75">
        <v>100</v>
      </c>
      <c r="H43" s="75">
        <f t="shared" si="0"/>
        <v>6181.0639999999994</v>
      </c>
    </row>
    <row r="44" spans="1:8" ht="27.95" customHeight="1" x14ac:dyDescent="0.25">
      <c r="A44" s="30">
        <f>A43+1</f>
        <v>27</v>
      </c>
      <c r="B44" s="36" t="s">
        <v>80</v>
      </c>
      <c r="C44" s="81">
        <v>318.88</v>
      </c>
      <c r="D44" s="79">
        <v>15.2</v>
      </c>
      <c r="E44" s="79">
        <v>15.2</v>
      </c>
      <c r="F44" s="83">
        <f>C44*E44</f>
        <v>4846.9759999999997</v>
      </c>
      <c r="G44" s="75">
        <v>100</v>
      </c>
      <c r="H44" s="75">
        <f t="shared" si="0"/>
        <v>4946.9759999999997</v>
      </c>
    </row>
    <row r="45" spans="1:8" ht="27.95" customHeight="1" x14ac:dyDescent="0.25">
      <c r="A45" s="30"/>
      <c r="B45" s="23" t="s">
        <v>83</v>
      </c>
      <c r="C45" s="81"/>
      <c r="D45" s="79"/>
      <c r="E45" s="79"/>
      <c r="F45" s="75"/>
      <c r="G45" s="75"/>
      <c r="H45" s="75"/>
    </row>
    <row r="46" spans="1:8" ht="27.95" customHeight="1" x14ac:dyDescent="0.25">
      <c r="A46" s="30">
        <v>28</v>
      </c>
      <c r="B46" s="36" t="s">
        <v>85</v>
      </c>
      <c r="C46" s="81">
        <v>377.47</v>
      </c>
      <c r="D46" s="79">
        <v>15.2</v>
      </c>
      <c r="E46" s="79">
        <v>15.2</v>
      </c>
      <c r="F46" s="75">
        <f>C46*E46</f>
        <v>5737.5439999999999</v>
      </c>
      <c r="G46" s="75">
        <v>100</v>
      </c>
      <c r="H46" s="75">
        <f t="shared" si="0"/>
        <v>5837.5439999999999</v>
      </c>
    </row>
    <row r="47" spans="1:8" ht="27.95" customHeight="1" x14ac:dyDescent="0.25">
      <c r="A47" s="30">
        <f>A46+1</f>
        <v>29</v>
      </c>
      <c r="B47" s="31" t="s">
        <v>87</v>
      </c>
      <c r="C47" s="81">
        <v>345.39</v>
      </c>
      <c r="D47" s="79">
        <v>15.2</v>
      </c>
      <c r="E47" s="79">
        <v>15.2</v>
      </c>
      <c r="F47" s="75">
        <f>C47*E47</f>
        <v>5249.9279999999999</v>
      </c>
      <c r="G47" s="75">
        <v>100</v>
      </c>
      <c r="H47" s="75">
        <f t="shared" si="0"/>
        <v>5349.9279999999999</v>
      </c>
    </row>
    <row r="48" spans="1:8" ht="27.95" customHeight="1" x14ac:dyDescent="0.25">
      <c r="A48" s="30">
        <f>A47+1</f>
        <v>30</v>
      </c>
      <c r="B48" s="36" t="s">
        <v>89</v>
      </c>
      <c r="C48" s="81">
        <f>F48/D48</f>
        <v>345.39473684210526</v>
      </c>
      <c r="D48" s="79">
        <v>15.2</v>
      </c>
      <c r="E48" s="79">
        <v>15.2</v>
      </c>
      <c r="F48" s="75">
        <v>5250</v>
      </c>
      <c r="G48" s="75">
        <v>100</v>
      </c>
      <c r="H48" s="75">
        <f t="shared" si="0"/>
        <v>5350</v>
      </c>
    </row>
    <row r="49" spans="1:8" ht="27.95" customHeight="1" x14ac:dyDescent="0.25">
      <c r="A49" s="30">
        <f>A48+1</f>
        <v>31</v>
      </c>
      <c r="B49" s="36" t="s">
        <v>91</v>
      </c>
      <c r="C49" s="81">
        <f>F49/D49</f>
        <v>316.17500000000001</v>
      </c>
      <c r="D49" s="79">
        <v>15.2</v>
      </c>
      <c r="E49" s="79">
        <v>15.2</v>
      </c>
      <c r="F49" s="75">
        <v>4805.8599999999997</v>
      </c>
      <c r="G49" s="75">
        <v>100</v>
      </c>
      <c r="H49" s="75">
        <f t="shared" si="0"/>
        <v>4905.8599999999997</v>
      </c>
    </row>
    <row r="50" spans="1:8" ht="27.95" customHeight="1" x14ac:dyDescent="0.25">
      <c r="A50" s="30"/>
      <c r="B50" s="23" t="s">
        <v>92</v>
      </c>
      <c r="C50" s="81"/>
      <c r="D50" s="79"/>
      <c r="E50" s="79"/>
      <c r="F50" s="75"/>
      <c r="G50" s="75"/>
      <c r="H50" s="75"/>
    </row>
    <row r="51" spans="1:8" ht="27.95" customHeight="1" x14ac:dyDescent="0.25">
      <c r="A51" s="30">
        <v>32</v>
      </c>
      <c r="B51" s="36" t="s">
        <v>94</v>
      </c>
      <c r="C51" s="81">
        <v>377.47</v>
      </c>
      <c r="D51" s="79">
        <v>15.2</v>
      </c>
      <c r="E51" s="79">
        <v>15.2</v>
      </c>
      <c r="F51" s="75">
        <f>C51*E51</f>
        <v>5737.5439999999999</v>
      </c>
      <c r="G51" s="75">
        <v>100</v>
      </c>
      <c r="H51" s="75">
        <f t="shared" si="0"/>
        <v>5837.5439999999999</v>
      </c>
    </row>
    <row r="52" spans="1:8" ht="27.95" customHeight="1" x14ac:dyDescent="0.25">
      <c r="A52" s="30">
        <f>A51+1</f>
        <v>33</v>
      </c>
      <c r="B52" s="31" t="s">
        <v>96</v>
      </c>
      <c r="C52" s="81">
        <v>402.27</v>
      </c>
      <c r="D52" s="79">
        <v>15.2</v>
      </c>
      <c r="E52" s="79">
        <v>15.2</v>
      </c>
      <c r="F52" s="75">
        <f>C52*E52</f>
        <v>6114.503999999999</v>
      </c>
      <c r="G52" s="75">
        <v>100</v>
      </c>
      <c r="H52" s="75">
        <f t="shared" si="0"/>
        <v>6214.503999999999</v>
      </c>
    </row>
    <row r="53" spans="1:8" ht="27.95" customHeight="1" x14ac:dyDescent="0.25">
      <c r="A53" s="30">
        <f>A52+1</f>
        <v>34</v>
      </c>
      <c r="B53" s="36" t="s">
        <v>98</v>
      </c>
      <c r="C53" s="81">
        <f>F53/D53</f>
        <v>130.89473684210526</v>
      </c>
      <c r="D53" s="79">
        <v>15.2</v>
      </c>
      <c r="E53" s="79">
        <v>15.2</v>
      </c>
      <c r="F53" s="75">
        <v>1989.6</v>
      </c>
      <c r="G53" s="75">
        <v>100</v>
      </c>
      <c r="H53" s="75">
        <f t="shared" si="0"/>
        <v>2089.6</v>
      </c>
    </row>
    <row r="54" spans="1:8" ht="27.95" customHeight="1" x14ac:dyDescent="0.25">
      <c r="A54" s="30">
        <f>A53+1</f>
        <v>35</v>
      </c>
      <c r="B54" s="36" t="s">
        <v>100</v>
      </c>
      <c r="C54" s="81">
        <f>F54/D54</f>
        <v>128.83289473684212</v>
      </c>
      <c r="D54" s="79">
        <v>15.2</v>
      </c>
      <c r="E54" s="79">
        <v>15.2</v>
      </c>
      <c r="F54" s="75">
        <v>1958.26</v>
      </c>
      <c r="G54" s="75">
        <v>100</v>
      </c>
      <c r="H54" s="75">
        <f t="shared" si="0"/>
        <v>2058.2600000000002</v>
      </c>
    </row>
    <row r="55" spans="1:8" ht="27.95" customHeight="1" x14ac:dyDescent="0.25">
      <c r="A55" s="30">
        <f>A54+1</f>
        <v>36</v>
      </c>
      <c r="B55" s="36" t="s">
        <v>102</v>
      </c>
      <c r="C55" s="81">
        <f>F55/D55</f>
        <v>95.280263157894737</v>
      </c>
      <c r="D55" s="79">
        <v>15.2</v>
      </c>
      <c r="E55" s="79">
        <v>15.2</v>
      </c>
      <c r="F55" s="75">
        <v>1448.26</v>
      </c>
      <c r="G55" s="75">
        <v>100</v>
      </c>
      <c r="H55" s="75">
        <f t="shared" si="0"/>
        <v>1548.26</v>
      </c>
    </row>
    <row r="56" spans="1:8" ht="27.95" customHeight="1" x14ac:dyDescent="0.25">
      <c r="A56" s="30">
        <f>A55+1</f>
        <v>37</v>
      </c>
      <c r="B56" s="36" t="s">
        <v>104</v>
      </c>
      <c r="C56" s="81">
        <f>F56/D56</f>
        <v>237.60921052631579</v>
      </c>
      <c r="D56" s="79">
        <v>15.2</v>
      </c>
      <c r="E56" s="79">
        <v>15.2</v>
      </c>
      <c r="F56" s="75">
        <v>3611.66</v>
      </c>
      <c r="G56" s="75">
        <v>100</v>
      </c>
      <c r="H56" s="75">
        <f t="shared" si="0"/>
        <v>3711.66</v>
      </c>
    </row>
    <row r="57" spans="1:8" ht="27.95" customHeight="1" x14ac:dyDescent="0.25">
      <c r="A57" s="30"/>
      <c r="B57" s="23" t="s">
        <v>105</v>
      </c>
      <c r="C57" s="81"/>
      <c r="D57" s="79"/>
      <c r="E57" s="79"/>
      <c r="F57" s="75"/>
      <c r="G57" s="75"/>
      <c r="H57" s="75"/>
    </row>
    <row r="58" spans="1:8" ht="27.95" customHeight="1" x14ac:dyDescent="0.25">
      <c r="A58" s="30">
        <v>38</v>
      </c>
      <c r="B58" s="43" t="s">
        <v>306</v>
      </c>
      <c r="C58" s="81">
        <v>377.47</v>
      </c>
      <c r="D58" s="79">
        <v>15.2</v>
      </c>
      <c r="E58" s="79">
        <v>15.2</v>
      </c>
      <c r="F58" s="66">
        <f>C58*E58</f>
        <v>5737.5439999999999</v>
      </c>
      <c r="G58" s="75">
        <v>100</v>
      </c>
      <c r="H58" s="75">
        <f t="shared" si="0"/>
        <v>5837.5439999999999</v>
      </c>
    </row>
    <row r="59" spans="1:8" ht="27.95" customHeight="1" x14ac:dyDescent="0.25">
      <c r="A59" s="30">
        <f>A58+1</f>
        <v>39</v>
      </c>
      <c r="B59" s="31" t="s">
        <v>108</v>
      </c>
      <c r="C59" s="81">
        <f>F59/D59</f>
        <v>336.46776315789475</v>
      </c>
      <c r="D59" s="79">
        <v>15.2</v>
      </c>
      <c r="E59" s="79">
        <v>15.2</v>
      </c>
      <c r="F59" s="75">
        <v>5114.3100000000004</v>
      </c>
      <c r="G59" s="75">
        <v>100</v>
      </c>
      <c r="H59" s="75">
        <f t="shared" si="0"/>
        <v>5214.3100000000004</v>
      </c>
    </row>
    <row r="60" spans="1:8" ht="27.95" customHeight="1" x14ac:dyDescent="0.25">
      <c r="A60" s="30">
        <f t="shared" ref="A60:A71" si="1">A59+1</f>
        <v>40</v>
      </c>
      <c r="B60" s="36" t="s">
        <v>110</v>
      </c>
      <c r="C60" s="81">
        <f t="shared" ref="C60:C71" si="2">F60/D60</f>
        <v>360.8388157894737</v>
      </c>
      <c r="D60" s="79">
        <v>15.2</v>
      </c>
      <c r="E60" s="79">
        <v>15.2</v>
      </c>
      <c r="F60" s="75">
        <v>5484.75</v>
      </c>
      <c r="G60" s="75">
        <v>100</v>
      </c>
      <c r="H60" s="75">
        <f t="shared" si="0"/>
        <v>5584.75</v>
      </c>
    </row>
    <row r="61" spans="1:8" ht="27.95" customHeight="1" x14ac:dyDescent="0.25">
      <c r="A61" s="30">
        <f t="shared" si="1"/>
        <v>41</v>
      </c>
      <c r="B61" s="36" t="s">
        <v>112</v>
      </c>
      <c r="C61" s="81">
        <f t="shared" si="2"/>
        <v>328.56973684210527</v>
      </c>
      <c r="D61" s="79">
        <v>15.2</v>
      </c>
      <c r="E61" s="79">
        <v>15.2</v>
      </c>
      <c r="F61" s="75">
        <v>4994.26</v>
      </c>
      <c r="G61" s="75">
        <v>100</v>
      </c>
      <c r="H61" s="75">
        <f t="shared" si="0"/>
        <v>5094.26</v>
      </c>
    </row>
    <row r="62" spans="1:8" ht="27.95" customHeight="1" x14ac:dyDescent="0.25">
      <c r="A62" s="30">
        <f t="shared" si="1"/>
        <v>42</v>
      </c>
      <c r="B62" s="36" t="s">
        <v>114</v>
      </c>
      <c r="C62" s="81">
        <f t="shared" si="2"/>
        <v>379.27171052631581</v>
      </c>
      <c r="D62" s="79">
        <v>15.2</v>
      </c>
      <c r="E62" s="79">
        <v>15.2</v>
      </c>
      <c r="F62" s="75">
        <v>5764.93</v>
      </c>
      <c r="G62" s="75">
        <v>100</v>
      </c>
      <c r="H62" s="75">
        <f t="shared" si="0"/>
        <v>5864.93</v>
      </c>
    </row>
    <row r="63" spans="1:8" ht="27.95" customHeight="1" x14ac:dyDescent="0.25">
      <c r="A63" s="30">
        <f t="shared" si="1"/>
        <v>43</v>
      </c>
      <c r="B63" s="36" t="s">
        <v>116</v>
      </c>
      <c r="C63" s="81">
        <f>F63/D63</f>
        <v>305.8828947368421</v>
      </c>
      <c r="D63" s="79">
        <v>15.2</v>
      </c>
      <c r="E63" s="79">
        <v>15.2</v>
      </c>
      <c r="F63" s="75">
        <v>4649.42</v>
      </c>
      <c r="G63" s="75">
        <v>100</v>
      </c>
      <c r="H63" s="75">
        <f t="shared" si="0"/>
        <v>4749.42</v>
      </c>
    </row>
    <row r="64" spans="1:8" ht="27.95" customHeight="1" x14ac:dyDescent="0.25">
      <c r="A64" s="30">
        <f t="shared" si="1"/>
        <v>44</v>
      </c>
      <c r="B64" s="36" t="s">
        <v>118</v>
      </c>
      <c r="C64" s="81">
        <f t="shared" si="2"/>
        <v>251.86710526315792</v>
      </c>
      <c r="D64" s="79">
        <v>15.2</v>
      </c>
      <c r="E64" s="79">
        <v>15.2</v>
      </c>
      <c r="F64" s="75">
        <v>3828.38</v>
      </c>
      <c r="G64" s="75">
        <v>100</v>
      </c>
      <c r="H64" s="75">
        <f t="shared" si="0"/>
        <v>3928.38</v>
      </c>
    </row>
    <row r="65" spans="1:8" ht="27.95" customHeight="1" x14ac:dyDescent="0.25">
      <c r="A65" s="30">
        <f t="shared" si="1"/>
        <v>45</v>
      </c>
      <c r="B65" s="36" t="s">
        <v>120</v>
      </c>
      <c r="C65" s="81">
        <f t="shared" si="2"/>
        <v>251.86710526315792</v>
      </c>
      <c r="D65" s="79">
        <v>15.2</v>
      </c>
      <c r="E65" s="79">
        <v>15.2</v>
      </c>
      <c r="F65" s="75">
        <v>3828.38</v>
      </c>
      <c r="G65" s="75">
        <v>100</v>
      </c>
      <c r="H65" s="75">
        <f t="shared" si="0"/>
        <v>3928.38</v>
      </c>
    </row>
    <row r="66" spans="1:8" ht="27.95" customHeight="1" x14ac:dyDescent="0.25">
      <c r="A66" s="30">
        <f t="shared" si="1"/>
        <v>46</v>
      </c>
      <c r="B66" s="36" t="s">
        <v>122</v>
      </c>
      <c r="C66" s="81">
        <f t="shared" si="2"/>
        <v>251.86710526315792</v>
      </c>
      <c r="D66" s="79">
        <v>15.2</v>
      </c>
      <c r="E66" s="79">
        <v>15.2</v>
      </c>
      <c r="F66" s="75">
        <v>3828.38</v>
      </c>
      <c r="G66" s="75">
        <v>100</v>
      </c>
      <c r="H66" s="75">
        <f t="shared" si="0"/>
        <v>3928.38</v>
      </c>
    </row>
    <row r="67" spans="1:8" ht="27.95" customHeight="1" x14ac:dyDescent="0.25">
      <c r="A67" s="30">
        <f t="shared" si="1"/>
        <v>47</v>
      </c>
      <c r="B67" s="36" t="s">
        <v>124</v>
      </c>
      <c r="C67" s="81">
        <f t="shared" si="2"/>
        <v>251.86710526315792</v>
      </c>
      <c r="D67" s="79">
        <v>15.2</v>
      </c>
      <c r="E67" s="79">
        <v>15.2</v>
      </c>
      <c r="F67" s="75">
        <v>3828.38</v>
      </c>
      <c r="G67" s="75">
        <v>100</v>
      </c>
      <c r="H67" s="75">
        <f t="shared" si="0"/>
        <v>3928.38</v>
      </c>
    </row>
    <row r="68" spans="1:8" ht="27.95" customHeight="1" x14ac:dyDescent="0.25">
      <c r="A68" s="30">
        <f t="shared" si="1"/>
        <v>48</v>
      </c>
      <c r="B68" s="36" t="s">
        <v>126</v>
      </c>
      <c r="C68" s="81">
        <v>319.39</v>
      </c>
      <c r="D68" s="79">
        <v>15.2</v>
      </c>
      <c r="E68" s="79">
        <v>15.2</v>
      </c>
      <c r="F68" s="75">
        <f>C68*E68</f>
        <v>4854.7279999999992</v>
      </c>
      <c r="G68" s="75">
        <v>100</v>
      </c>
      <c r="H68" s="75">
        <f t="shared" si="0"/>
        <v>4954.7279999999992</v>
      </c>
    </row>
    <row r="69" spans="1:8" ht="27.95" customHeight="1" x14ac:dyDescent="0.25">
      <c r="A69" s="30">
        <f t="shared" si="1"/>
        <v>49</v>
      </c>
      <c r="B69" s="48" t="s">
        <v>128</v>
      </c>
      <c r="C69" s="81">
        <f t="shared" si="2"/>
        <v>319.39276315789476</v>
      </c>
      <c r="D69" s="79">
        <v>15.2</v>
      </c>
      <c r="E69" s="79">
        <v>15.2</v>
      </c>
      <c r="F69" s="75">
        <v>4854.7700000000004</v>
      </c>
      <c r="G69" s="75">
        <v>100</v>
      </c>
      <c r="H69" s="75">
        <f t="shared" si="0"/>
        <v>4954.7700000000004</v>
      </c>
    </row>
    <row r="70" spans="1:8" ht="27.95" customHeight="1" x14ac:dyDescent="0.25">
      <c r="A70" s="30">
        <f t="shared" si="1"/>
        <v>50</v>
      </c>
      <c r="B70" s="36" t="s">
        <v>130</v>
      </c>
      <c r="C70" s="81">
        <f>F70/D70</f>
        <v>319.39276315789476</v>
      </c>
      <c r="D70" s="79">
        <v>15.2</v>
      </c>
      <c r="E70" s="79">
        <v>15.2</v>
      </c>
      <c r="F70" s="75">
        <v>4854.7700000000004</v>
      </c>
      <c r="G70" s="75">
        <v>100</v>
      </c>
      <c r="H70" s="75">
        <f t="shared" si="0"/>
        <v>4954.7700000000004</v>
      </c>
    </row>
    <row r="71" spans="1:8" ht="27.95" customHeight="1" x14ac:dyDescent="0.25">
      <c r="A71" s="30">
        <f t="shared" si="1"/>
        <v>51</v>
      </c>
      <c r="B71" s="36" t="s">
        <v>132</v>
      </c>
      <c r="C71" s="81">
        <f t="shared" si="2"/>
        <v>186.91381578947372</v>
      </c>
      <c r="D71" s="79">
        <v>15.2</v>
      </c>
      <c r="E71" s="79">
        <v>15.2</v>
      </c>
      <c r="F71" s="75">
        <v>2841.09</v>
      </c>
      <c r="G71" s="75">
        <v>100</v>
      </c>
      <c r="H71" s="75">
        <f t="shared" si="0"/>
        <v>2941.09</v>
      </c>
    </row>
    <row r="72" spans="1:8" ht="27.95" customHeight="1" x14ac:dyDescent="0.25">
      <c r="A72" s="30"/>
      <c r="B72" s="23" t="s">
        <v>133</v>
      </c>
      <c r="C72" s="81"/>
      <c r="D72" s="79"/>
      <c r="E72" s="79"/>
      <c r="F72" s="75"/>
      <c r="G72" s="75"/>
      <c r="H72" s="75"/>
    </row>
    <row r="73" spans="1:8" ht="27.95" customHeight="1" x14ac:dyDescent="0.25">
      <c r="A73" s="30">
        <v>52</v>
      </c>
      <c r="B73" s="36" t="s">
        <v>135</v>
      </c>
      <c r="C73" s="81">
        <v>319.39</v>
      </c>
      <c r="D73" s="79">
        <v>15.2</v>
      </c>
      <c r="E73" s="79">
        <v>15.2</v>
      </c>
      <c r="F73" s="75">
        <f>C73*E73</f>
        <v>4854.7279999999992</v>
      </c>
      <c r="G73" s="75">
        <v>100</v>
      </c>
      <c r="H73" s="75">
        <f t="shared" si="0"/>
        <v>4954.7279999999992</v>
      </c>
    </row>
    <row r="74" spans="1:8" ht="27.95" customHeight="1" x14ac:dyDescent="0.25">
      <c r="A74" s="30">
        <f t="shared" ref="A74:A79" si="3">A73+1</f>
        <v>53</v>
      </c>
      <c r="B74" s="36" t="s">
        <v>137</v>
      </c>
      <c r="C74" s="81">
        <f>F74/D74</f>
        <v>261.98421052631579</v>
      </c>
      <c r="D74" s="79">
        <v>15.2</v>
      </c>
      <c r="E74" s="79">
        <v>15.2</v>
      </c>
      <c r="F74" s="75">
        <v>3982.16</v>
      </c>
      <c r="G74" s="75">
        <v>100</v>
      </c>
      <c r="H74" s="75">
        <f t="shared" si="0"/>
        <v>4082.16</v>
      </c>
    </row>
    <row r="75" spans="1:8" ht="27.95" customHeight="1" x14ac:dyDescent="0.25">
      <c r="A75" s="30">
        <f t="shared" si="3"/>
        <v>54</v>
      </c>
      <c r="B75" s="36" t="s">
        <v>139</v>
      </c>
      <c r="C75" s="81">
        <f>F75/D75</f>
        <v>251.86644736842106</v>
      </c>
      <c r="D75" s="79">
        <v>15.2</v>
      </c>
      <c r="E75" s="79">
        <v>15.2</v>
      </c>
      <c r="F75" s="75">
        <v>3828.37</v>
      </c>
      <c r="G75" s="75">
        <v>100</v>
      </c>
      <c r="H75" s="75">
        <f t="shared" si="0"/>
        <v>3928.37</v>
      </c>
    </row>
    <row r="76" spans="1:8" ht="27.95" customHeight="1" x14ac:dyDescent="0.25">
      <c r="A76" s="30">
        <f t="shared" si="3"/>
        <v>55</v>
      </c>
      <c r="B76" s="43" t="s">
        <v>141</v>
      </c>
      <c r="C76" s="81">
        <f>F76/D76</f>
        <v>269.11381578947373</v>
      </c>
      <c r="D76" s="30">
        <v>15.2</v>
      </c>
      <c r="E76" s="79">
        <v>15.2</v>
      </c>
      <c r="F76" s="75">
        <v>4090.53</v>
      </c>
      <c r="G76" s="75">
        <v>100</v>
      </c>
      <c r="H76" s="75">
        <f t="shared" ref="H76:H139" si="4">F76+G76</f>
        <v>4190.5300000000007</v>
      </c>
    </row>
    <row r="77" spans="1:8" ht="27.95" customHeight="1" x14ac:dyDescent="0.25">
      <c r="A77" s="30">
        <f t="shared" si="3"/>
        <v>56</v>
      </c>
      <c r="B77" s="36" t="s">
        <v>143</v>
      </c>
      <c r="C77" s="81">
        <f>F77/D77</f>
        <v>251.86710526315792</v>
      </c>
      <c r="D77" s="79">
        <v>15.2</v>
      </c>
      <c r="E77" s="79">
        <v>15.2</v>
      </c>
      <c r="F77" s="75">
        <v>3828.38</v>
      </c>
      <c r="G77" s="75">
        <v>100</v>
      </c>
      <c r="H77" s="75">
        <f t="shared" si="4"/>
        <v>3928.38</v>
      </c>
    </row>
    <row r="78" spans="1:8" ht="27.95" customHeight="1" x14ac:dyDescent="0.25">
      <c r="A78" s="30">
        <f t="shared" si="3"/>
        <v>57</v>
      </c>
      <c r="B78" s="36" t="s">
        <v>145</v>
      </c>
      <c r="C78" s="81">
        <f>F78/D78</f>
        <v>251.86644736842106</v>
      </c>
      <c r="D78" s="79">
        <v>15.2</v>
      </c>
      <c r="E78" s="79">
        <v>15.2</v>
      </c>
      <c r="F78" s="75">
        <v>3828.37</v>
      </c>
      <c r="G78" s="75">
        <v>100</v>
      </c>
      <c r="H78" s="75">
        <f t="shared" si="4"/>
        <v>3928.37</v>
      </c>
    </row>
    <row r="79" spans="1:8" ht="27.95" customHeight="1" x14ac:dyDescent="0.25">
      <c r="A79" s="30">
        <f t="shared" si="3"/>
        <v>58</v>
      </c>
      <c r="B79" s="36" t="s">
        <v>147</v>
      </c>
      <c r="C79" s="32">
        <v>366.8</v>
      </c>
      <c r="D79" s="79">
        <v>15.2</v>
      </c>
      <c r="E79" s="79">
        <v>15.2</v>
      </c>
      <c r="F79" s="75">
        <f>C79*E79</f>
        <v>5575.36</v>
      </c>
      <c r="G79" s="75">
        <v>100</v>
      </c>
      <c r="H79" s="75">
        <f t="shared" si="4"/>
        <v>5675.36</v>
      </c>
    </row>
    <row r="80" spans="1:8" ht="27.95" customHeight="1" x14ac:dyDescent="0.25">
      <c r="A80" s="30"/>
      <c r="B80" s="53" t="s">
        <v>148</v>
      </c>
      <c r="C80" s="81"/>
      <c r="D80" s="84"/>
      <c r="E80" s="79"/>
      <c r="F80" s="85"/>
      <c r="G80" s="75"/>
      <c r="H80" s="75"/>
    </row>
    <row r="81" spans="1:8" ht="27.95" customHeight="1" x14ac:dyDescent="0.25">
      <c r="A81" s="30">
        <v>59</v>
      </c>
      <c r="B81" s="43" t="s">
        <v>150</v>
      </c>
      <c r="C81" s="81">
        <v>377.47</v>
      </c>
      <c r="D81" s="67">
        <v>15.2</v>
      </c>
      <c r="E81" s="79">
        <v>15.2</v>
      </c>
      <c r="F81" s="75">
        <f>C81*E81</f>
        <v>5737.5439999999999</v>
      </c>
      <c r="G81" s="75">
        <v>100</v>
      </c>
      <c r="H81" s="75">
        <f t="shared" si="4"/>
        <v>5837.5439999999999</v>
      </c>
    </row>
    <row r="82" spans="1:8" ht="27.95" customHeight="1" x14ac:dyDescent="0.25">
      <c r="A82" s="30">
        <v>60</v>
      </c>
      <c r="B82" s="57" t="s">
        <v>152</v>
      </c>
      <c r="C82" s="81">
        <f>F82/D82</f>
        <v>305.8828947368421</v>
      </c>
      <c r="D82" s="67">
        <v>15.2</v>
      </c>
      <c r="E82" s="79">
        <v>15.2</v>
      </c>
      <c r="F82" s="75">
        <v>4649.42</v>
      </c>
      <c r="G82" s="75">
        <v>100</v>
      </c>
      <c r="H82" s="75">
        <f t="shared" si="4"/>
        <v>4749.42</v>
      </c>
    </row>
    <row r="83" spans="1:8" ht="27.95" customHeight="1" x14ac:dyDescent="0.25">
      <c r="A83" s="30">
        <v>61</v>
      </c>
      <c r="B83" s="57" t="s">
        <v>154</v>
      </c>
      <c r="C83" s="81">
        <f>F83/D83</f>
        <v>336.46776315789475</v>
      </c>
      <c r="D83" s="79">
        <v>15.2</v>
      </c>
      <c r="E83" s="79">
        <v>15.2</v>
      </c>
      <c r="F83" s="75">
        <v>5114.3100000000004</v>
      </c>
      <c r="G83" s="75">
        <v>100</v>
      </c>
      <c r="H83" s="75">
        <f t="shared" si="4"/>
        <v>5214.3100000000004</v>
      </c>
    </row>
    <row r="84" spans="1:8" ht="27.95" customHeight="1" x14ac:dyDescent="0.25">
      <c r="A84" s="30">
        <v>62</v>
      </c>
      <c r="B84" s="57" t="s">
        <v>326</v>
      </c>
      <c r="C84" s="81">
        <v>315</v>
      </c>
      <c r="D84" s="79">
        <v>15.2</v>
      </c>
      <c r="E84" s="79">
        <v>15.2</v>
      </c>
      <c r="F84" s="75">
        <f>C84*E84</f>
        <v>4788</v>
      </c>
      <c r="G84" s="75">
        <v>100</v>
      </c>
      <c r="H84" s="75">
        <f t="shared" si="4"/>
        <v>4888</v>
      </c>
    </row>
    <row r="85" spans="1:8" ht="27.95" customHeight="1" x14ac:dyDescent="0.25">
      <c r="A85" s="30"/>
      <c r="B85" s="53" t="s">
        <v>155</v>
      </c>
      <c r="C85" s="81"/>
      <c r="D85" s="67"/>
      <c r="E85" s="79"/>
      <c r="F85" s="75"/>
      <c r="G85" s="75"/>
      <c r="H85" s="75"/>
    </row>
    <row r="86" spans="1:8" ht="27.95" customHeight="1" x14ac:dyDescent="0.25">
      <c r="A86" s="30">
        <v>63</v>
      </c>
      <c r="B86" s="43" t="s">
        <v>157</v>
      </c>
      <c r="C86" s="81">
        <v>326.67</v>
      </c>
      <c r="D86" s="79">
        <v>15.2</v>
      </c>
      <c r="E86" s="79">
        <v>15.2</v>
      </c>
      <c r="F86" s="75">
        <f>C86*E86</f>
        <v>4965.384</v>
      </c>
      <c r="G86" s="75">
        <v>100</v>
      </c>
      <c r="H86" s="75">
        <f t="shared" si="4"/>
        <v>5065.384</v>
      </c>
    </row>
    <row r="87" spans="1:8" ht="27.95" customHeight="1" x14ac:dyDescent="0.25">
      <c r="A87" s="30"/>
      <c r="B87" s="23" t="s">
        <v>158</v>
      </c>
      <c r="C87" s="81"/>
      <c r="D87" s="79"/>
      <c r="E87" s="79"/>
      <c r="F87" s="75"/>
      <c r="G87" s="75"/>
      <c r="H87" s="75"/>
    </row>
    <row r="88" spans="1:8" ht="22.5" customHeight="1" x14ac:dyDescent="0.3">
      <c r="A88" s="3">
        <v>64</v>
      </c>
      <c r="B88" s="39" t="s">
        <v>160</v>
      </c>
      <c r="C88" s="81">
        <v>309.48</v>
      </c>
      <c r="D88" s="79">
        <v>15.2</v>
      </c>
      <c r="E88" s="79">
        <v>15.2</v>
      </c>
      <c r="F88" s="75">
        <f>C88*E88</f>
        <v>4704.0960000000005</v>
      </c>
      <c r="G88" s="75">
        <v>100</v>
      </c>
      <c r="H88" s="75">
        <f t="shared" si="4"/>
        <v>4804.0960000000005</v>
      </c>
    </row>
    <row r="89" spans="1:8" ht="27.95" customHeight="1" x14ac:dyDescent="0.25">
      <c r="A89" s="3">
        <v>65</v>
      </c>
      <c r="B89" s="36" t="s">
        <v>164</v>
      </c>
      <c r="C89" s="81">
        <f>F89/D89</f>
        <v>261.98421052631579</v>
      </c>
      <c r="D89" s="79">
        <v>15.2</v>
      </c>
      <c r="E89" s="79">
        <v>15.2</v>
      </c>
      <c r="F89" s="75">
        <v>3982.16</v>
      </c>
      <c r="G89" s="75">
        <v>100</v>
      </c>
      <c r="H89" s="75">
        <f t="shared" si="4"/>
        <v>4082.16</v>
      </c>
    </row>
    <row r="90" spans="1:8" ht="27.95" customHeight="1" x14ac:dyDescent="0.25">
      <c r="A90" s="3">
        <f>A89+1</f>
        <v>66</v>
      </c>
      <c r="B90" s="48" t="s">
        <v>166</v>
      </c>
      <c r="C90" s="81">
        <f>F90/D90</f>
        <v>318.76381578947371</v>
      </c>
      <c r="D90" s="79">
        <v>15.2</v>
      </c>
      <c r="E90" s="79">
        <v>15.2</v>
      </c>
      <c r="F90" s="66">
        <v>4845.21</v>
      </c>
      <c r="G90" s="75">
        <v>100</v>
      </c>
      <c r="H90" s="75">
        <f t="shared" si="4"/>
        <v>4945.21</v>
      </c>
    </row>
    <row r="91" spans="1:8" ht="27.95" customHeight="1" x14ac:dyDescent="0.25">
      <c r="A91" s="3">
        <f>A90+1</f>
        <v>67</v>
      </c>
      <c r="B91" s="48" t="s">
        <v>168</v>
      </c>
      <c r="C91" s="32">
        <v>316.18</v>
      </c>
      <c r="D91" s="79">
        <v>15.2</v>
      </c>
      <c r="E91" s="79">
        <v>15.2</v>
      </c>
      <c r="F91" s="66">
        <f>C91*E91</f>
        <v>4805.9359999999997</v>
      </c>
      <c r="G91" s="75">
        <v>100</v>
      </c>
      <c r="H91" s="75">
        <f t="shared" si="4"/>
        <v>4905.9359999999997</v>
      </c>
    </row>
    <row r="92" spans="1:8" ht="27.95" customHeight="1" x14ac:dyDescent="0.25">
      <c r="A92" s="3">
        <f>A91+1</f>
        <v>68</v>
      </c>
      <c r="B92" s="36" t="s">
        <v>170</v>
      </c>
      <c r="C92" s="81">
        <f>F92/D92</f>
        <v>251.86710526315792</v>
      </c>
      <c r="D92" s="79">
        <v>15.2</v>
      </c>
      <c r="E92" s="79">
        <v>15.2</v>
      </c>
      <c r="F92" s="75">
        <v>3828.38</v>
      </c>
      <c r="G92" s="75">
        <v>100</v>
      </c>
      <c r="H92" s="75">
        <f t="shared" si="4"/>
        <v>3928.38</v>
      </c>
    </row>
    <row r="93" spans="1:8" ht="27.95" customHeight="1" x14ac:dyDescent="0.25">
      <c r="A93" s="96">
        <f>A92+1</f>
        <v>69</v>
      </c>
      <c r="B93" s="36" t="s">
        <v>321</v>
      </c>
      <c r="C93" s="81">
        <v>305.92</v>
      </c>
      <c r="D93" s="79">
        <v>15.2</v>
      </c>
      <c r="E93" s="79">
        <v>15.2</v>
      </c>
      <c r="F93" s="75">
        <f>C93*E93</f>
        <v>4649.9840000000004</v>
      </c>
      <c r="G93" s="75">
        <v>100</v>
      </c>
      <c r="H93" s="75">
        <f t="shared" si="4"/>
        <v>4749.9840000000004</v>
      </c>
    </row>
    <row r="94" spans="1:8" ht="27.95" customHeight="1" x14ac:dyDescent="0.25">
      <c r="A94" s="3"/>
      <c r="B94" s="23" t="s">
        <v>171</v>
      </c>
      <c r="C94" s="81"/>
      <c r="D94" s="79"/>
      <c r="E94" s="79"/>
      <c r="F94" s="75"/>
      <c r="G94" s="75"/>
      <c r="H94" s="75"/>
    </row>
    <row r="95" spans="1:8" ht="27.95" customHeight="1" x14ac:dyDescent="0.25">
      <c r="A95" s="30">
        <v>70</v>
      </c>
      <c r="B95" s="36" t="s">
        <v>173</v>
      </c>
      <c r="C95" s="81">
        <v>377.47</v>
      </c>
      <c r="D95" s="79">
        <v>15.2</v>
      </c>
      <c r="E95" s="79">
        <v>15.2</v>
      </c>
      <c r="F95" s="75">
        <f>C95*E95</f>
        <v>5737.5439999999999</v>
      </c>
      <c r="G95" s="75">
        <v>100</v>
      </c>
      <c r="H95" s="75">
        <f t="shared" si="4"/>
        <v>5837.5439999999999</v>
      </c>
    </row>
    <row r="96" spans="1:8" ht="27.95" customHeight="1" x14ac:dyDescent="0.25">
      <c r="A96" s="30">
        <f t="shared" ref="A96:A149" si="5">A95+1</f>
        <v>71</v>
      </c>
      <c r="B96" s="36" t="s">
        <v>175</v>
      </c>
      <c r="C96" s="81">
        <v>269.11</v>
      </c>
      <c r="D96" s="79">
        <v>15.2</v>
      </c>
      <c r="E96" s="79">
        <v>15.2</v>
      </c>
      <c r="F96" s="75">
        <f>C96*E96</f>
        <v>4090.4720000000002</v>
      </c>
      <c r="G96" s="75">
        <v>100</v>
      </c>
      <c r="H96" s="75">
        <f t="shared" si="4"/>
        <v>4190.4719999999998</v>
      </c>
    </row>
    <row r="97" spans="1:8" ht="27.95" customHeight="1" x14ac:dyDescent="0.25">
      <c r="A97" s="30">
        <f t="shared" si="5"/>
        <v>72</v>
      </c>
      <c r="B97" s="36" t="s">
        <v>177</v>
      </c>
      <c r="C97" s="81">
        <f t="shared" ref="C97:C116" si="6">F97/D97</f>
        <v>269.11381578947373</v>
      </c>
      <c r="D97" s="79">
        <v>15.2</v>
      </c>
      <c r="E97" s="79">
        <v>15.2</v>
      </c>
      <c r="F97" s="75">
        <v>4090.53</v>
      </c>
      <c r="G97" s="75">
        <v>100</v>
      </c>
      <c r="H97" s="75">
        <f t="shared" si="4"/>
        <v>4190.5300000000007</v>
      </c>
    </row>
    <row r="98" spans="1:8" ht="27.95" customHeight="1" x14ac:dyDescent="0.25">
      <c r="A98" s="30">
        <f t="shared" si="5"/>
        <v>73</v>
      </c>
      <c r="B98" s="36" t="s">
        <v>179</v>
      </c>
      <c r="C98" s="81">
        <f t="shared" si="6"/>
        <v>269.11381578947373</v>
      </c>
      <c r="D98" s="79">
        <v>15.2</v>
      </c>
      <c r="E98" s="79">
        <v>15.2</v>
      </c>
      <c r="F98" s="75">
        <v>4090.53</v>
      </c>
      <c r="G98" s="75">
        <v>100</v>
      </c>
      <c r="H98" s="75">
        <f t="shared" si="4"/>
        <v>4190.5300000000007</v>
      </c>
    </row>
    <row r="99" spans="1:8" ht="27.95" customHeight="1" x14ac:dyDescent="0.25">
      <c r="A99" s="30">
        <f t="shared" si="5"/>
        <v>74</v>
      </c>
      <c r="B99" s="36" t="s">
        <v>181</v>
      </c>
      <c r="C99" s="81">
        <f t="shared" si="6"/>
        <v>269.11381578947373</v>
      </c>
      <c r="D99" s="79">
        <v>15.2</v>
      </c>
      <c r="E99" s="79">
        <v>15.2</v>
      </c>
      <c r="F99" s="75">
        <v>4090.53</v>
      </c>
      <c r="G99" s="75">
        <v>100</v>
      </c>
      <c r="H99" s="75">
        <f t="shared" si="4"/>
        <v>4190.5300000000007</v>
      </c>
    </row>
    <row r="100" spans="1:8" ht="27.95" customHeight="1" x14ac:dyDescent="0.25">
      <c r="A100" s="30">
        <f t="shared" si="5"/>
        <v>75</v>
      </c>
      <c r="B100" s="36" t="s">
        <v>183</v>
      </c>
      <c r="C100" s="81">
        <f t="shared" si="6"/>
        <v>269.11381578947373</v>
      </c>
      <c r="D100" s="79">
        <v>15.2</v>
      </c>
      <c r="E100" s="79">
        <v>15.2</v>
      </c>
      <c r="F100" s="75">
        <v>4090.53</v>
      </c>
      <c r="G100" s="75">
        <v>100</v>
      </c>
      <c r="H100" s="75">
        <f t="shared" si="4"/>
        <v>4190.5300000000007</v>
      </c>
    </row>
    <row r="101" spans="1:8" ht="27.95" customHeight="1" x14ac:dyDescent="0.25">
      <c r="A101" s="30">
        <f t="shared" si="5"/>
        <v>76</v>
      </c>
      <c r="B101" s="36" t="s">
        <v>185</v>
      </c>
      <c r="C101" s="81">
        <f t="shared" si="6"/>
        <v>269.11381578947373</v>
      </c>
      <c r="D101" s="79">
        <v>15.2</v>
      </c>
      <c r="E101" s="79">
        <v>15.2</v>
      </c>
      <c r="F101" s="75">
        <v>4090.53</v>
      </c>
      <c r="G101" s="75">
        <v>100</v>
      </c>
      <c r="H101" s="75">
        <f t="shared" si="4"/>
        <v>4190.5300000000007</v>
      </c>
    </row>
    <row r="102" spans="1:8" ht="27.95" customHeight="1" x14ac:dyDescent="0.25">
      <c r="A102" s="30">
        <f t="shared" si="5"/>
        <v>77</v>
      </c>
      <c r="B102" s="36" t="s">
        <v>187</v>
      </c>
      <c r="C102" s="81">
        <f t="shared" si="6"/>
        <v>269.11381578947373</v>
      </c>
      <c r="D102" s="79">
        <v>15.2</v>
      </c>
      <c r="E102" s="79">
        <v>15.2</v>
      </c>
      <c r="F102" s="75">
        <v>4090.53</v>
      </c>
      <c r="G102" s="75">
        <v>100</v>
      </c>
      <c r="H102" s="75">
        <f t="shared" si="4"/>
        <v>4190.5300000000007</v>
      </c>
    </row>
    <row r="103" spans="1:8" ht="27.95" customHeight="1" x14ac:dyDescent="0.25">
      <c r="A103" s="30">
        <f t="shared" si="5"/>
        <v>78</v>
      </c>
      <c r="B103" s="36" t="s">
        <v>189</v>
      </c>
      <c r="C103" s="81">
        <f t="shared" si="6"/>
        <v>269.11381578947373</v>
      </c>
      <c r="D103" s="79">
        <v>15.2</v>
      </c>
      <c r="E103" s="79">
        <v>15.2</v>
      </c>
      <c r="F103" s="75">
        <v>4090.53</v>
      </c>
      <c r="G103" s="75">
        <v>100</v>
      </c>
      <c r="H103" s="75">
        <f t="shared" si="4"/>
        <v>4190.5300000000007</v>
      </c>
    </row>
    <row r="104" spans="1:8" ht="27.95" customHeight="1" x14ac:dyDescent="0.25">
      <c r="A104" s="30">
        <f t="shared" si="5"/>
        <v>79</v>
      </c>
      <c r="B104" s="36" t="s">
        <v>191</v>
      </c>
      <c r="C104" s="81">
        <f>F104/D104</f>
        <v>269.11381578947373</v>
      </c>
      <c r="D104" s="79">
        <v>15.2</v>
      </c>
      <c r="E104" s="79">
        <v>15.2</v>
      </c>
      <c r="F104" s="75">
        <v>4090.53</v>
      </c>
      <c r="G104" s="75">
        <v>100</v>
      </c>
      <c r="H104" s="75">
        <f t="shared" si="4"/>
        <v>4190.5300000000007</v>
      </c>
    </row>
    <row r="105" spans="1:8" ht="27.95" customHeight="1" x14ac:dyDescent="0.25">
      <c r="A105" s="30">
        <f t="shared" si="5"/>
        <v>80</v>
      </c>
      <c r="B105" s="36" t="s">
        <v>193</v>
      </c>
      <c r="C105" s="81">
        <f t="shared" si="6"/>
        <v>225.79605263157896</v>
      </c>
      <c r="D105" s="79">
        <v>15.2</v>
      </c>
      <c r="E105" s="79">
        <v>15.2</v>
      </c>
      <c r="F105" s="75">
        <v>3432.1</v>
      </c>
      <c r="G105" s="75">
        <v>100</v>
      </c>
      <c r="H105" s="75">
        <f t="shared" si="4"/>
        <v>3532.1</v>
      </c>
    </row>
    <row r="106" spans="1:8" ht="27.95" customHeight="1" x14ac:dyDescent="0.25">
      <c r="A106" s="30">
        <f t="shared" si="5"/>
        <v>81</v>
      </c>
      <c r="B106" s="36" t="s">
        <v>195</v>
      </c>
      <c r="C106" s="81">
        <f t="shared" si="6"/>
        <v>137.0078947368421</v>
      </c>
      <c r="D106" s="79">
        <v>15.2</v>
      </c>
      <c r="E106" s="79">
        <v>15.2</v>
      </c>
      <c r="F106" s="75">
        <v>2082.52</v>
      </c>
      <c r="G106" s="75">
        <v>100</v>
      </c>
      <c r="H106" s="75">
        <f t="shared" si="4"/>
        <v>2182.52</v>
      </c>
    </row>
    <row r="107" spans="1:8" ht="27.95" customHeight="1" x14ac:dyDescent="0.25">
      <c r="A107" s="30">
        <f t="shared" si="5"/>
        <v>82</v>
      </c>
      <c r="B107" s="36" t="s">
        <v>197</v>
      </c>
      <c r="C107" s="81">
        <f t="shared" si="6"/>
        <v>215.7572368421053</v>
      </c>
      <c r="D107" s="79">
        <v>15.2</v>
      </c>
      <c r="E107" s="79">
        <v>15.2</v>
      </c>
      <c r="F107" s="75">
        <v>3279.51</v>
      </c>
      <c r="G107" s="75">
        <v>100</v>
      </c>
      <c r="H107" s="75">
        <f t="shared" si="4"/>
        <v>3379.51</v>
      </c>
    </row>
    <row r="108" spans="1:8" ht="27.95" customHeight="1" x14ac:dyDescent="0.25">
      <c r="A108" s="30">
        <f t="shared" si="5"/>
        <v>83</v>
      </c>
      <c r="B108" s="36" t="s">
        <v>199</v>
      </c>
      <c r="C108" s="81">
        <f t="shared" si="6"/>
        <v>225.79605263157896</v>
      </c>
      <c r="D108" s="79">
        <v>15.2</v>
      </c>
      <c r="E108" s="79">
        <v>15.2</v>
      </c>
      <c r="F108" s="75">
        <v>3432.1</v>
      </c>
      <c r="G108" s="75">
        <v>100</v>
      </c>
      <c r="H108" s="75">
        <f t="shared" si="4"/>
        <v>3532.1</v>
      </c>
    </row>
    <row r="109" spans="1:8" ht="27.95" customHeight="1" x14ac:dyDescent="0.25">
      <c r="A109" s="30">
        <f t="shared" si="5"/>
        <v>84</v>
      </c>
      <c r="B109" s="36" t="s">
        <v>201</v>
      </c>
      <c r="C109" s="81">
        <v>225.8</v>
      </c>
      <c r="D109" s="79">
        <v>15.2</v>
      </c>
      <c r="E109" s="79">
        <v>15.2</v>
      </c>
      <c r="F109" s="75">
        <f>C109*E109</f>
        <v>3432.16</v>
      </c>
      <c r="G109" s="75">
        <v>100</v>
      </c>
      <c r="H109" s="75">
        <f t="shared" si="4"/>
        <v>3532.16</v>
      </c>
    </row>
    <row r="110" spans="1:8" ht="27.95" customHeight="1" x14ac:dyDescent="0.25">
      <c r="A110" s="30">
        <f t="shared" si="5"/>
        <v>85</v>
      </c>
      <c r="B110" s="36" t="s">
        <v>203</v>
      </c>
      <c r="C110" s="81">
        <f t="shared" si="6"/>
        <v>243.26842105263157</v>
      </c>
      <c r="D110" s="79">
        <v>15.2</v>
      </c>
      <c r="E110" s="79">
        <v>15.2</v>
      </c>
      <c r="F110" s="75">
        <v>3697.68</v>
      </c>
      <c r="G110" s="75">
        <v>100</v>
      </c>
      <c r="H110" s="75">
        <f t="shared" si="4"/>
        <v>3797.68</v>
      </c>
    </row>
    <row r="111" spans="1:8" ht="27.95" customHeight="1" x14ac:dyDescent="0.25">
      <c r="A111" s="30">
        <f t="shared" si="5"/>
        <v>86</v>
      </c>
      <c r="B111" s="36" t="s">
        <v>205</v>
      </c>
      <c r="C111" s="81">
        <f t="shared" si="6"/>
        <v>231.57105263157897</v>
      </c>
      <c r="D111" s="79">
        <v>15.2</v>
      </c>
      <c r="E111" s="79">
        <v>15.2</v>
      </c>
      <c r="F111" s="75">
        <v>3519.88</v>
      </c>
      <c r="G111" s="75">
        <v>100</v>
      </c>
      <c r="H111" s="75">
        <f t="shared" si="4"/>
        <v>3619.88</v>
      </c>
    </row>
    <row r="112" spans="1:8" ht="27.95" customHeight="1" x14ac:dyDescent="0.25">
      <c r="A112" s="30">
        <f t="shared" si="5"/>
        <v>87</v>
      </c>
      <c r="B112" s="36" t="s">
        <v>207</v>
      </c>
      <c r="C112" s="81">
        <f t="shared" si="6"/>
        <v>225.79605263157896</v>
      </c>
      <c r="D112" s="79">
        <v>15.2</v>
      </c>
      <c r="E112" s="79">
        <v>15.2</v>
      </c>
      <c r="F112" s="75">
        <v>3432.1</v>
      </c>
      <c r="G112" s="75">
        <v>100</v>
      </c>
      <c r="H112" s="75">
        <f t="shared" si="4"/>
        <v>3532.1</v>
      </c>
    </row>
    <row r="113" spans="1:8" ht="27.95" customHeight="1" x14ac:dyDescent="0.25">
      <c r="A113" s="30">
        <f t="shared" si="5"/>
        <v>88</v>
      </c>
      <c r="B113" s="43" t="s">
        <v>209</v>
      </c>
      <c r="C113" s="81">
        <f>F113/D113</f>
        <v>338.66447368421052</v>
      </c>
      <c r="D113" s="79">
        <v>15.2</v>
      </c>
      <c r="E113" s="79">
        <v>15.2</v>
      </c>
      <c r="F113" s="75">
        <v>5147.7</v>
      </c>
      <c r="G113" s="75">
        <v>100</v>
      </c>
      <c r="H113" s="75">
        <f t="shared" si="4"/>
        <v>5247.7</v>
      </c>
    </row>
    <row r="114" spans="1:8" ht="27.95" customHeight="1" x14ac:dyDescent="0.25">
      <c r="A114" s="30">
        <f t="shared" si="5"/>
        <v>89</v>
      </c>
      <c r="B114" s="36" t="s">
        <v>211</v>
      </c>
      <c r="C114" s="81">
        <f t="shared" si="6"/>
        <v>244.79210526315791</v>
      </c>
      <c r="D114" s="79">
        <v>15.2</v>
      </c>
      <c r="E114" s="79">
        <v>15.2</v>
      </c>
      <c r="F114" s="75">
        <v>3720.84</v>
      </c>
      <c r="G114" s="75">
        <v>100</v>
      </c>
      <c r="H114" s="75">
        <f t="shared" si="4"/>
        <v>3820.84</v>
      </c>
    </row>
    <row r="115" spans="1:8" ht="27.95" customHeight="1" x14ac:dyDescent="0.25">
      <c r="A115" s="30">
        <f>A114+1</f>
        <v>90</v>
      </c>
      <c r="B115" s="36" t="s">
        <v>213</v>
      </c>
      <c r="C115" s="81">
        <f t="shared" si="6"/>
        <v>244.79210526315791</v>
      </c>
      <c r="D115" s="79">
        <v>15.2</v>
      </c>
      <c r="E115" s="79">
        <v>15.2</v>
      </c>
      <c r="F115" s="75">
        <v>3720.84</v>
      </c>
      <c r="G115" s="75">
        <v>100</v>
      </c>
      <c r="H115" s="75">
        <f t="shared" si="4"/>
        <v>3820.84</v>
      </c>
    </row>
    <row r="116" spans="1:8" ht="27.95" customHeight="1" x14ac:dyDescent="0.25">
      <c r="A116" s="49">
        <f>A115+1</f>
        <v>91</v>
      </c>
      <c r="B116" s="41" t="s">
        <v>215</v>
      </c>
      <c r="C116" s="81">
        <f t="shared" si="6"/>
        <v>244.79210526315791</v>
      </c>
      <c r="D116" s="79">
        <v>15.2</v>
      </c>
      <c r="E116" s="79">
        <v>15.2</v>
      </c>
      <c r="F116" s="75">
        <v>3720.84</v>
      </c>
      <c r="G116" s="75">
        <v>100</v>
      </c>
      <c r="H116" s="75">
        <f t="shared" si="4"/>
        <v>3820.84</v>
      </c>
    </row>
    <row r="117" spans="1:8" ht="27.95" customHeight="1" x14ac:dyDescent="0.25">
      <c r="A117" s="30"/>
      <c r="B117" s="23" t="s">
        <v>216</v>
      </c>
      <c r="C117" s="81"/>
      <c r="D117" s="79"/>
      <c r="E117" s="79"/>
      <c r="F117" s="75"/>
      <c r="G117" s="75"/>
      <c r="H117" s="75"/>
    </row>
    <row r="118" spans="1:8" ht="21.75" customHeight="1" x14ac:dyDescent="0.3">
      <c r="A118" s="3">
        <v>92</v>
      </c>
      <c r="B118" s="82" t="s">
        <v>218</v>
      </c>
      <c r="C118" s="81">
        <v>377.47</v>
      </c>
      <c r="D118" s="79">
        <v>15.2</v>
      </c>
      <c r="E118" s="79">
        <v>15.2</v>
      </c>
      <c r="F118" s="75">
        <f>C118*E118</f>
        <v>5737.5439999999999</v>
      </c>
      <c r="G118" s="75">
        <v>100</v>
      </c>
      <c r="H118" s="75">
        <f t="shared" si="4"/>
        <v>5837.5439999999999</v>
      </c>
    </row>
    <row r="119" spans="1:8" ht="27.95" customHeight="1" x14ac:dyDescent="0.25">
      <c r="A119" s="30">
        <v>93</v>
      </c>
      <c r="B119" s="36" t="s">
        <v>220</v>
      </c>
      <c r="C119" s="81">
        <f>F119/D119</f>
        <v>400.06973684210533</v>
      </c>
      <c r="D119" s="79">
        <v>15.2</v>
      </c>
      <c r="E119" s="79">
        <v>15.2</v>
      </c>
      <c r="F119" s="75">
        <v>6081.06</v>
      </c>
      <c r="G119" s="75">
        <v>100</v>
      </c>
      <c r="H119" s="75">
        <f t="shared" si="4"/>
        <v>6181.06</v>
      </c>
    </row>
    <row r="120" spans="1:8" ht="27.95" customHeight="1" x14ac:dyDescent="0.25">
      <c r="A120" s="30">
        <f t="shared" si="5"/>
        <v>94</v>
      </c>
      <c r="B120" s="36" t="s">
        <v>222</v>
      </c>
      <c r="C120" s="81">
        <f>F120/D120</f>
        <v>274.27171052631581</v>
      </c>
      <c r="D120" s="79">
        <v>15.2</v>
      </c>
      <c r="E120" s="79">
        <v>15.2</v>
      </c>
      <c r="F120" s="75">
        <v>4168.93</v>
      </c>
      <c r="G120" s="75">
        <v>100</v>
      </c>
      <c r="H120" s="75">
        <f t="shared" si="4"/>
        <v>4268.93</v>
      </c>
    </row>
    <row r="121" spans="1:8" ht="27.95" customHeight="1" x14ac:dyDescent="0.25">
      <c r="A121" s="30">
        <f t="shared" si="5"/>
        <v>95</v>
      </c>
      <c r="B121" s="36" t="s">
        <v>224</v>
      </c>
      <c r="C121" s="81">
        <f t="shared" ref="C121:C140" si="7">F121/D121</f>
        <v>317.57763157894738</v>
      </c>
      <c r="D121" s="79">
        <v>15.2</v>
      </c>
      <c r="E121" s="79">
        <v>15.2</v>
      </c>
      <c r="F121" s="75">
        <v>4827.18</v>
      </c>
      <c r="G121" s="75">
        <v>100</v>
      </c>
      <c r="H121" s="75">
        <f t="shared" si="4"/>
        <v>4927.18</v>
      </c>
    </row>
    <row r="122" spans="1:8" ht="27.95" customHeight="1" x14ac:dyDescent="0.25">
      <c r="A122" s="30">
        <f t="shared" si="5"/>
        <v>96</v>
      </c>
      <c r="B122" s="36" t="s">
        <v>226</v>
      </c>
      <c r="C122" s="81">
        <f t="shared" si="7"/>
        <v>266.84934210526319</v>
      </c>
      <c r="D122" s="79">
        <v>15.2</v>
      </c>
      <c r="E122" s="79">
        <v>14.2</v>
      </c>
      <c r="F122" s="75">
        <v>4056.11</v>
      </c>
      <c r="G122" s="75">
        <v>100</v>
      </c>
      <c r="H122" s="75">
        <f t="shared" si="4"/>
        <v>4156.1100000000006</v>
      </c>
    </row>
    <row r="123" spans="1:8" ht="27.95" customHeight="1" x14ac:dyDescent="0.25">
      <c r="A123" s="30">
        <f t="shared" si="5"/>
        <v>97</v>
      </c>
      <c r="B123" s="36" t="s">
        <v>228</v>
      </c>
      <c r="C123" s="81">
        <f t="shared" si="7"/>
        <v>266.84934210526319</v>
      </c>
      <c r="D123" s="79">
        <v>15.2</v>
      </c>
      <c r="E123" s="79">
        <v>15.2</v>
      </c>
      <c r="F123" s="75">
        <v>4056.11</v>
      </c>
      <c r="G123" s="75">
        <v>100</v>
      </c>
      <c r="H123" s="75">
        <f t="shared" si="4"/>
        <v>4156.1100000000006</v>
      </c>
    </row>
    <row r="124" spans="1:8" ht="27.95" customHeight="1" x14ac:dyDescent="0.25">
      <c r="A124" s="30">
        <f t="shared" si="5"/>
        <v>98</v>
      </c>
      <c r="B124" s="36" t="s">
        <v>230</v>
      </c>
      <c r="C124" s="81">
        <f t="shared" si="7"/>
        <v>266.84934210526319</v>
      </c>
      <c r="D124" s="79">
        <v>15.2</v>
      </c>
      <c r="E124" s="79">
        <v>15.2</v>
      </c>
      <c r="F124" s="75">
        <v>4056.11</v>
      </c>
      <c r="G124" s="75">
        <v>100</v>
      </c>
      <c r="H124" s="75">
        <f t="shared" si="4"/>
        <v>4156.1100000000006</v>
      </c>
    </row>
    <row r="125" spans="1:8" ht="27.95" customHeight="1" x14ac:dyDescent="0.25">
      <c r="A125" s="30">
        <f t="shared" si="5"/>
        <v>99</v>
      </c>
      <c r="B125" s="36" t="s">
        <v>232</v>
      </c>
      <c r="C125" s="81">
        <f t="shared" si="7"/>
        <v>266.84934210526319</v>
      </c>
      <c r="D125" s="79">
        <v>15.2</v>
      </c>
      <c r="E125" s="79">
        <v>15.2</v>
      </c>
      <c r="F125" s="75">
        <v>4056.11</v>
      </c>
      <c r="G125" s="75">
        <v>100</v>
      </c>
      <c r="H125" s="75">
        <f t="shared" si="4"/>
        <v>4156.1100000000006</v>
      </c>
    </row>
    <row r="126" spans="1:8" ht="27.95" customHeight="1" x14ac:dyDescent="0.25">
      <c r="A126" s="30">
        <f t="shared" si="5"/>
        <v>100</v>
      </c>
      <c r="B126" s="36" t="s">
        <v>234</v>
      </c>
      <c r="C126" s="81">
        <f>F126/D126</f>
        <v>266.84934210526319</v>
      </c>
      <c r="D126" s="30">
        <v>15.2</v>
      </c>
      <c r="E126" s="79">
        <v>15.2</v>
      </c>
      <c r="F126" s="75">
        <v>4056.11</v>
      </c>
      <c r="G126" s="75">
        <v>100</v>
      </c>
      <c r="H126" s="75">
        <f t="shared" si="4"/>
        <v>4156.1100000000006</v>
      </c>
    </row>
    <row r="127" spans="1:8" ht="27.95" customHeight="1" x14ac:dyDescent="0.25">
      <c r="A127" s="30">
        <f t="shared" si="5"/>
        <v>101</v>
      </c>
      <c r="B127" s="36" t="s">
        <v>236</v>
      </c>
      <c r="C127" s="81">
        <v>0</v>
      </c>
      <c r="D127" s="30">
        <v>0</v>
      </c>
      <c r="E127" s="79"/>
      <c r="F127" s="75">
        <v>0</v>
      </c>
      <c r="G127" s="75">
        <v>0</v>
      </c>
      <c r="H127" s="75">
        <f t="shared" si="4"/>
        <v>0</v>
      </c>
    </row>
    <row r="128" spans="1:8" ht="27.95" customHeight="1" x14ac:dyDescent="0.25">
      <c r="A128" s="30">
        <f t="shared" si="5"/>
        <v>102</v>
      </c>
      <c r="B128" s="36" t="s">
        <v>238</v>
      </c>
      <c r="C128" s="81">
        <f t="shared" si="7"/>
        <v>253.35460526315788</v>
      </c>
      <c r="D128" s="79">
        <v>15.2</v>
      </c>
      <c r="E128" s="79">
        <v>15.2</v>
      </c>
      <c r="F128" s="75">
        <v>3850.99</v>
      </c>
      <c r="G128" s="75">
        <v>100</v>
      </c>
      <c r="H128" s="75">
        <f t="shared" si="4"/>
        <v>3950.99</v>
      </c>
    </row>
    <row r="129" spans="1:8" ht="27.95" customHeight="1" x14ac:dyDescent="0.25">
      <c r="A129" s="30">
        <f>A128+1</f>
        <v>103</v>
      </c>
      <c r="B129" s="36" t="s">
        <v>240</v>
      </c>
      <c r="C129" s="81">
        <f t="shared" si="7"/>
        <v>253.35460526315788</v>
      </c>
      <c r="D129" s="79">
        <v>15.2</v>
      </c>
      <c r="E129" s="79">
        <v>15.2</v>
      </c>
      <c r="F129" s="75">
        <v>3850.99</v>
      </c>
      <c r="G129" s="25">
        <v>100</v>
      </c>
      <c r="H129" s="75">
        <f t="shared" si="4"/>
        <v>3950.99</v>
      </c>
    </row>
    <row r="130" spans="1:8" ht="27.95" customHeight="1" x14ac:dyDescent="0.25">
      <c r="A130" s="30">
        <f t="shared" si="5"/>
        <v>104</v>
      </c>
      <c r="B130" s="36" t="s">
        <v>242</v>
      </c>
      <c r="C130" s="81">
        <f t="shared" si="7"/>
        <v>253.35460526315788</v>
      </c>
      <c r="D130" s="79">
        <v>15.2</v>
      </c>
      <c r="E130" s="79">
        <v>15.2</v>
      </c>
      <c r="F130" s="75">
        <v>3850.99</v>
      </c>
      <c r="G130" s="75">
        <v>100</v>
      </c>
      <c r="H130" s="75">
        <f t="shared" si="4"/>
        <v>3950.99</v>
      </c>
    </row>
    <row r="131" spans="1:8" ht="27.95" customHeight="1" x14ac:dyDescent="0.25">
      <c r="A131" s="30">
        <f t="shared" si="5"/>
        <v>105</v>
      </c>
      <c r="B131" s="36" t="s">
        <v>244</v>
      </c>
      <c r="C131" s="81">
        <f t="shared" si="7"/>
        <v>253.35460526315788</v>
      </c>
      <c r="D131" s="79">
        <v>15.2</v>
      </c>
      <c r="E131" s="79">
        <v>15.2</v>
      </c>
      <c r="F131" s="75">
        <v>3850.99</v>
      </c>
      <c r="G131" s="75">
        <v>100</v>
      </c>
      <c r="H131" s="75">
        <f t="shared" si="4"/>
        <v>3950.99</v>
      </c>
    </row>
    <row r="132" spans="1:8" ht="27.95" customHeight="1" x14ac:dyDescent="0.25">
      <c r="A132" s="30">
        <f t="shared" si="5"/>
        <v>106</v>
      </c>
      <c r="B132" s="36" t="s">
        <v>246</v>
      </c>
      <c r="C132" s="81">
        <f t="shared" si="7"/>
        <v>253.35460526315788</v>
      </c>
      <c r="D132" s="79">
        <v>15.2</v>
      </c>
      <c r="E132" s="79">
        <v>15.2</v>
      </c>
      <c r="F132" s="75">
        <v>3850.99</v>
      </c>
      <c r="G132" s="75">
        <v>100</v>
      </c>
      <c r="H132" s="75">
        <f t="shared" si="4"/>
        <v>3950.99</v>
      </c>
    </row>
    <row r="133" spans="1:8" ht="27.95" customHeight="1" x14ac:dyDescent="0.25">
      <c r="A133" s="30">
        <f t="shared" si="5"/>
        <v>107</v>
      </c>
      <c r="B133" s="36" t="s">
        <v>248</v>
      </c>
      <c r="C133" s="81">
        <f t="shared" si="7"/>
        <v>253.35460526315788</v>
      </c>
      <c r="D133" s="30">
        <v>15.2</v>
      </c>
      <c r="E133" s="79">
        <v>15.2</v>
      </c>
      <c r="F133" s="75">
        <v>3850.99</v>
      </c>
      <c r="G133" s="75">
        <v>100</v>
      </c>
      <c r="H133" s="75">
        <f t="shared" si="4"/>
        <v>3950.99</v>
      </c>
    </row>
    <row r="134" spans="1:8" ht="27.95" customHeight="1" x14ac:dyDescent="0.25">
      <c r="A134" s="30">
        <f t="shared" si="5"/>
        <v>108</v>
      </c>
      <c r="B134" s="36" t="s">
        <v>250</v>
      </c>
      <c r="C134" s="81">
        <f t="shared" si="7"/>
        <v>245.93157894736842</v>
      </c>
      <c r="D134" s="79">
        <v>15.2</v>
      </c>
      <c r="E134" s="79">
        <v>15.2</v>
      </c>
      <c r="F134" s="75">
        <v>3738.16</v>
      </c>
      <c r="G134" s="75">
        <v>100</v>
      </c>
      <c r="H134" s="75">
        <f t="shared" si="4"/>
        <v>3838.16</v>
      </c>
    </row>
    <row r="135" spans="1:8" ht="27.95" customHeight="1" x14ac:dyDescent="0.25">
      <c r="A135" s="30">
        <f t="shared" si="5"/>
        <v>109</v>
      </c>
      <c r="B135" s="36" t="s">
        <v>252</v>
      </c>
      <c r="C135" s="81">
        <f t="shared" si="7"/>
        <v>251.86710526315792</v>
      </c>
      <c r="D135" s="79">
        <v>15.2</v>
      </c>
      <c r="E135" s="79">
        <v>15.2</v>
      </c>
      <c r="F135" s="75">
        <v>3828.38</v>
      </c>
      <c r="G135" s="75">
        <v>100</v>
      </c>
      <c r="H135" s="75">
        <f t="shared" si="4"/>
        <v>3928.38</v>
      </c>
    </row>
    <row r="136" spans="1:8" ht="27.95" customHeight="1" x14ac:dyDescent="0.25">
      <c r="A136" s="30">
        <f t="shared" si="5"/>
        <v>110</v>
      </c>
      <c r="B136" s="36" t="s">
        <v>254</v>
      </c>
      <c r="C136" s="81">
        <f t="shared" si="7"/>
        <v>251.86710526315792</v>
      </c>
      <c r="D136" s="79">
        <v>15.2</v>
      </c>
      <c r="E136" s="79">
        <v>15.2</v>
      </c>
      <c r="F136" s="75">
        <v>3828.38</v>
      </c>
      <c r="G136" s="75">
        <v>100</v>
      </c>
      <c r="H136" s="75">
        <f t="shared" si="4"/>
        <v>3928.38</v>
      </c>
    </row>
    <row r="137" spans="1:8" ht="27.95" customHeight="1" x14ac:dyDescent="0.25">
      <c r="A137" s="30">
        <f t="shared" si="5"/>
        <v>111</v>
      </c>
      <c r="B137" s="43" t="s">
        <v>256</v>
      </c>
      <c r="C137" s="81">
        <f>F137/D137</f>
        <v>261.98421052631579</v>
      </c>
      <c r="D137" s="79">
        <v>15.2</v>
      </c>
      <c r="E137" s="79">
        <v>15.2</v>
      </c>
      <c r="F137" s="75">
        <v>3982.16</v>
      </c>
      <c r="G137" s="75">
        <v>100</v>
      </c>
      <c r="H137" s="75">
        <f t="shared" si="4"/>
        <v>4082.16</v>
      </c>
    </row>
    <row r="138" spans="1:8" ht="27.95" customHeight="1" x14ac:dyDescent="0.25">
      <c r="A138" s="30">
        <f t="shared" si="5"/>
        <v>112</v>
      </c>
      <c r="B138" s="43" t="s">
        <v>257</v>
      </c>
      <c r="C138" s="81">
        <f>F138/D138</f>
        <v>251.86710526315792</v>
      </c>
      <c r="D138" s="79">
        <v>15.2</v>
      </c>
      <c r="E138" s="79">
        <v>15.2</v>
      </c>
      <c r="F138" s="75">
        <v>3828.38</v>
      </c>
      <c r="G138" s="75">
        <v>100</v>
      </c>
      <c r="H138" s="75">
        <f t="shared" si="4"/>
        <v>3928.38</v>
      </c>
    </row>
    <row r="139" spans="1:8" ht="27.95" customHeight="1" x14ac:dyDescent="0.25">
      <c r="A139" s="30">
        <f t="shared" si="5"/>
        <v>113</v>
      </c>
      <c r="B139" s="36" t="s">
        <v>259</v>
      </c>
      <c r="C139" s="81">
        <f t="shared" si="7"/>
        <v>261.98421052631579</v>
      </c>
      <c r="D139" s="79">
        <v>15.2</v>
      </c>
      <c r="E139" s="79">
        <v>15.2</v>
      </c>
      <c r="F139" s="75">
        <v>3982.16</v>
      </c>
      <c r="G139" s="75">
        <v>100</v>
      </c>
      <c r="H139" s="75">
        <f t="shared" si="4"/>
        <v>4082.16</v>
      </c>
    </row>
    <row r="140" spans="1:8" ht="27.95" customHeight="1" x14ac:dyDescent="0.25">
      <c r="A140" s="30">
        <f t="shared" si="5"/>
        <v>114</v>
      </c>
      <c r="B140" s="36" t="s">
        <v>261</v>
      </c>
      <c r="C140" s="81">
        <f t="shared" si="7"/>
        <v>261.98421052631579</v>
      </c>
      <c r="D140" s="79">
        <v>15.2</v>
      </c>
      <c r="E140" s="79">
        <v>15.2</v>
      </c>
      <c r="F140" s="75">
        <v>3982.16</v>
      </c>
      <c r="G140" s="75">
        <v>100</v>
      </c>
      <c r="H140" s="75">
        <f t="shared" ref="H140:H169" si="8">F140+G140</f>
        <v>4082.16</v>
      </c>
    </row>
    <row r="141" spans="1:8" ht="27.95" customHeight="1" x14ac:dyDescent="0.25">
      <c r="A141" s="49">
        <f t="shared" si="5"/>
        <v>115</v>
      </c>
      <c r="B141" s="36" t="s">
        <v>320</v>
      </c>
      <c r="C141" s="81">
        <v>252</v>
      </c>
      <c r="D141" s="79">
        <v>15.2</v>
      </c>
      <c r="E141" s="79">
        <v>15.2</v>
      </c>
      <c r="F141" s="75">
        <f>C141*E141</f>
        <v>3830.3999999999996</v>
      </c>
      <c r="G141" s="75">
        <v>100</v>
      </c>
      <c r="H141" s="75">
        <f t="shared" si="8"/>
        <v>3930.3999999999996</v>
      </c>
    </row>
    <row r="142" spans="1:8" ht="27.95" customHeight="1" x14ac:dyDescent="0.25">
      <c r="A142" s="30"/>
      <c r="B142" s="61" t="s">
        <v>262</v>
      </c>
      <c r="C142" s="81"/>
      <c r="D142" s="79"/>
      <c r="E142" s="79"/>
      <c r="F142" s="75"/>
      <c r="G142" s="75"/>
      <c r="H142" s="75"/>
    </row>
    <row r="143" spans="1:8" ht="27.95" customHeight="1" x14ac:dyDescent="0.25">
      <c r="A143" s="30">
        <v>116</v>
      </c>
      <c r="B143" s="36" t="s">
        <v>264</v>
      </c>
      <c r="C143" s="81">
        <v>353.29</v>
      </c>
      <c r="D143" s="79">
        <v>15.2</v>
      </c>
      <c r="E143" s="79">
        <v>15.2</v>
      </c>
      <c r="F143" s="75">
        <f>C143*E143</f>
        <v>5370.0079999999998</v>
      </c>
      <c r="G143" s="75">
        <v>100</v>
      </c>
      <c r="H143" s="75">
        <f t="shared" si="8"/>
        <v>5470.0079999999998</v>
      </c>
    </row>
    <row r="144" spans="1:8" ht="27.95" customHeight="1" x14ac:dyDescent="0.25">
      <c r="A144" s="30">
        <f t="shared" si="5"/>
        <v>117</v>
      </c>
      <c r="B144" s="36" t="s">
        <v>266</v>
      </c>
      <c r="C144" s="81">
        <f t="shared" ref="C144:C149" si="9">F144/D144</f>
        <v>317.57763157894738</v>
      </c>
      <c r="D144" s="79">
        <v>15.2</v>
      </c>
      <c r="E144" s="79">
        <v>15.2</v>
      </c>
      <c r="F144" s="75">
        <v>4827.18</v>
      </c>
      <c r="G144" s="25">
        <v>100</v>
      </c>
      <c r="H144" s="75">
        <f t="shared" si="8"/>
        <v>4927.18</v>
      </c>
    </row>
    <row r="145" spans="1:10" ht="27.95" customHeight="1" x14ac:dyDescent="0.25">
      <c r="A145" s="30">
        <f t="shared" si="5"/>
        <v>118</v>
      </c>
      <c r="B145" s="36" t="s">
        <v>268</v>
      </c>
      <c r="C145" s="81">
        <f t="shared" si="9"/>
        <v>335.13157894736844</v>
      </c>
      <c r="D145" s="79">
        <v>15.2</v>
      </c>
      <c r="E145" s="79">
        <v>15.2</v>
      </c>
      <c r="F145" s="75">
        <v>5094</v>
      </c>
      <c r="G145" s="75">
        <v>100</v>
      </c>
      <c r="H145" s="75">
        <f t="shared" si="8"/>
        <v>5194</v>
      </c>
    </row>
    <row r="146" spans="1:10" ht="27.95" customHeight="1" x14ac:dyDescent="0.25">
      <c r="A146" s="30">
        <f t="shared" si="5"/>
        <v>119</v>
      </c>
      <c r="B146" s="36" t="s">
        <v>270</v>
      </c>
      <c r="C146" s="81">
        <f t="shared" si="9"/>
        <v>335.13157894736844</v>
      </c>
      <c r="D146" s="79">
        <v>15.2</v>
      </c>
      <c r="E146" s="79">
        <v>15.2</v>
      </c>
      <c r="F146" s="75">
        <v>5094</v>
      </c>
      <c r="G146" s="75">
        <v>100</v>
      </c>
      <c r="H146" s="75">
        <f t="shared" si="8"/>
        <v>5194</v>
      </c>
    </row>
    <row r="147" spans="1:10" ht="27.95" customHeight="1" x14ac:dyDescent="0.25">
      <c r="A147" s="30">
        <f t="shared" si="5"/>
        <v>120</v>
      </c>
      <c r="B147" s="43" t="s">
        <v>272</v>
      </c>
      <c r="C147" s="81">
        <f t="shared" si="9"/>
        <v>335.13157894736844</v>
      </c>
      <c r="D147" s="67">
        <v>15.2</v>
      </c>
      <c r="E147" s="79">
        <v>15.2</v>
      </c>
      <c r="F147" s="75">
        <v>5094</v>
      </c>
      <c r="G147" s="75">
        <v>100</v>
      </c>
      <c r="H147" s="75">
        <f t="shared" si="8"/>
        <v>5194</v>
      </c>
    </row>
    <row r="148" spans="1:10" ht="27.95" customHeight="1" x14ac:dyDescent="0.25">
      <c r="A148" s="30">
        <f>A147+1</f>
        <v>121</v>
      </c>
      <c r="B148" s="43" t="s">
        <v>274</v>
      </c>
      <c r="C148" s="81">
        <v>301.93</v>
      </c>
      <c r="D148" s="67">
        <v>15.2</v>
      </c>
      <c r="E148" s="79">
        <v>15.2</v>
      </c>
      <c r="F148" s="75">
        <f>C148*E148</f>
        <v>4589.3360000000002</v>
      </c>
      <c r="G148" s="75">
        <v>100</v>
      </c>
      <c r="H148" s="75">
        <f t="shared" si="8"/>
        <v>4689.3360000000002</v>
      </c>
    </row>
    <row r="149" spans="1:10" ht="27.95" customHeight="1" x14ac:dyDescent="0.25">
      <c r="A149" s="30">
        <f t="shared" si="5"/>
        <v>122</v>
      </c>
      <c r="B149" s="36" t="s">
        <v>276</v>
      </c>
      <c r="C149" s="81">
        <f t="shared" si="9"/>
        <v>261.98421052631579</v>
      </c>
      <c r="D149" s="79">
        <v>15.2</v>
      </c>
      <c r="E149" s="79">
        <v>15.2</v>
      </c>
      <c r="F149" s="75">
        <v>3982.16</v>
      </c>
      <c r="G149" s="75">
        <v>100</v>
      </c>
      <c r="H149" s="75">
        <f t="shared" si="8"/>
        <v>4082.16</v>
      </c>
    </row>
    <row r="150" spans="1:10" ht="27.95" customHeight="1" x14ac:dyDescent="0.25">
      <c r="A150" s="30">
        <f>A149+1</f>
        <v>123</v>
      </c>
      <c r="B150" s="43" t="s">
        <v>278</v>
      </c>
      <c r="C150" s="81">
        <v>261.98</v>
      </c>
      <c r="D150" s="79">
        <v>15.2</v>
      </c>
      <c r="E150" s="79">
        <v>15.2</v>
      </c>
      <c r="F150" s="66">
        <f>C150*E150</f>
        <v>3982.096</v>
      </c>
      <c r="G150" s="75">
        <v>100</v>
      </c>
      <c r="H150" s="75">
        <f t="shared" si="8"/>
        <v>4082.096</v>
      </c>
    </row>
    <row r="151" spans="1:10" ht="27.95" customHeight="1" x14ac:dyDescent="0.25">
      <c r="A151" s="49">
        <f>A150+1</f>
        <v>124</v>
      </c>
      <c r="B151" s="43" t="s">
        <v>322</v>
      </c>
      <c r="C151" s="81">
        <v>228</v>
      </c>
      <c r="D151" s="79">
        <v>15.2</v>
      </c>
      <c r="E151" s="79">
        <v>15.2</v>
      </c>
      <c r="F151" s="66">
        <f>C151*E151</f>
        <v>3465.6</v>
      </c>
      <c r="G151" s="75">
        <v>100</v>
      </c>
      <c r="H151" s="75">
        <f t="shared" si="8"/>
        <v>3565.6</v>
      </c>
    </row>
    <row r="152" spans="1:10" ht="27.95" customHeight="1" x14ac:dyDescent="0.25">
      <c r="A152" s="49">
        <f>A151+1</f>
        <v>125</v>
      </c>
      <c r="B152" s="43" t="s">
        <v>323</v>
      </c>
      <c r="C152" s="81">
        <v>302</v>
      </c>
      <c r="D152" s="79">
        <v>15.2</v>
      </c>
      <c r="E152" s="79">
        <v>15.2</v>
      </c>
      <c r="F152" s="66">
        <f>C152*E152</f>
        <v>4590.3999999999996</v>
      </c>
      <c r="G152" s="75">
        <v>100</v>
      </c>
      <c r="H152" s="75">
        <f t="shared" si="8"/>
        <v>4690.3999999999996</v>
      </c>
    </row>
    <row r="153" spans="1:10" ht="27.95" customHeight="1" x14ac:dyDescent="0.25">
      <c r="A153" s="30"/>
      <c r="B153" s="23" t="s">
        <v>279</v>
      </c>
      <c r="C153" s="81"/>
      <c r="D153" s="79"/>
      <c r="E153" s="79"/>
      <c r="F153" s="75"/>
      <c r="G153" s="75"/>
      <c r="H153" s="75"/>
    </row>
    <row r="154" spans="1:10" ht="27.95" customHeight="1" x14ac:dyDescent="0.25">
      <c r="A154" s="30">
        <v>126</v>
      </c>
      <c r="B154" s="36" t="s">
        <v>281</v>
      </c>
      <c r="C154" s="81">
        <v>377.47</v>
      </c>
      <c r="D154" s="79">
        <v>15.2</v>
      </c>
      <c r="E154" s="79">
        <v>15.2</v>
      </c>
      <c r="F154" s="75">
        <f>C154*E154</f>
        <v>5737.5439999999999</v>
      </c>
      <c r="G154" s="75">
        <v>100</v>
      </c>
      <c r="H154" s="75">
        <f t="shared" si="8"/>
        <v>5837.5439999999999</v>
      </c>
    </row>
    <row r="155" spans="1:10" ht="27.95" customHeight="1" x14ac:dyDescent="0.25">
      <c r="A155" s="30">
        <f>A154+1</f>
        <v>127</v>
      </c>
      <c r="B155" s="31" t="s">
        <v>64</v>
      </c>
      <c r="C155" s="81">
        <v>400</v>
      </c>
      <c r="D155" s="79">
        <v>15.2</v>
      </c>
      <c r="E155" s="79">
        <v>15.2</v>
      </c>
      <c r="F155" s="75">
        <f>C155*E155</f>
        <v>6080</v>
      </c>
      <c r="G155" s="75">
        <v>100</v>
      </c>
      <c r="H155" s="75">
        <f t="shared" si="8"/>
        <v>6180</v>
      </c>
      <c r="I155" s="46"/>
      <c r="J155" s="47"/>
    </row>
    <row r="156" spans="1:10" ht="27.95" customHeight="1" x14ac:dyDescent="0.25">
      <c r="A156" s="30">
        <f>A155+1</f>
        <v>128</v>
      </c>
      <c r="B156" s="59" t="s">
        <v>285</v>
      </c>
      <c r="C156" s="32">
        <v>400</v>
      </c>
      <c r="D156" s="30">
        <v>15.2</v>
      </c>
      <c r="E156" s="79">
        <v>15.2</v>
      </c>
      <c r="F156" s="75">
        <f>C156*E156</f>
        <v>6080</v>
      </c>
      <c r="G156" s="75">
        <v>100</v>
      </c>
      <c r="H156" s="75">
        <f t="shared" si="8"/>
        <v>6180</v>
      </c>
    </row>
    <row r="157" spans="1:10" ht="27.95" customHeight="1" x14ac:dyDescent="0.25">
      <c r="A157" s="30">
        <f>A156+1</f>
        <v>129</v>
      </c>
      <c r="B157" s="31" t="s">
        <v>82</v>
      </c>
      <c r="C157" s="32">
        <v>400.07</v>
      </c>
      <c r="D157" s="79">
        <v>15.2</v>
      </c>
      <c r="E157" s="79">
        <v>15.2</v>
      </c>
      <c r="F157" s="83">
        <f>C157*E157</f>
        <v>6081.0639999999994</v>
      </c>
      <c r="G157" s="75">
        <v>100</v>
      </c>
      <c r="H157" s="75">
        <f t="shared" si="8"/>
        <v>6181.0639999999994</v>
      </c>
    </row>
    <row r="158" spans="1:10" ht="27.95" customHeight="1" x14ac:dyDescent="0.25">
      <c r="A158" s="30"/>
      <c r="B158" s="23" t="s">
        <v>286</v>
      </c>
      <c r="C158" s="81"/>
      <c r="D158" s="79"/>
      <c r="E158" s="79"/>
      <c r="F158" s="75"/>
      <c r="G158" s="75"/>
      <c r="H158" s="75"/>
    </row>
    <row r="159" spans="1:10" ht="27.95" customHeight="1" x14ac:dyDescent="0.25">
      <c r="A159" s="30">
        <v>130</v>
      </c>
      <c r="B159" s="36" t="s">
        <v>288</v>
      </c>
      <c r="C159" s="81">
        <v>383.88</v>
      </c>
      <c r="D159" s="79">
        <v>15.2</v>
      </c>
      <c r="E159" s="79">
        <v>15.2</v>
      </c>
      <c r="F159" s="75">
        <f>C159*E159</f>
        <v>5834.9759999999997</v>
      </c>
      <c r="G159" s="75">
        <v>100</v>
      </c>
      <c r="H159" s="75">
        <f t="shared" si="8"/>
        <v>5934.9759999999997</v>
      </c>
    </row>
    <row r="160" spans="1:10" ht="27.95" customHeight="1" x14ac:dyDescent="0.25">
      <c r="A160" s="30">
        <f>A159+1</f>
        <v>131</v>
      </c>
      <c r="B160" s="36" t="s">
        <v>290</v>
      </c>
      <c r="C160" s="81">
        <f>F160/D160</f>
        <v>263.15789473684214</v>
      </c>
      <c r="D160" s="79">
        <v>15.2</v>
      </c>
      <c r="E160" s="79">
        <v>15.2</v>
      </c>
      <c r="F160" s="75">
        <v>4000</v>
      </c>
      <c r="G160" s="75">
        <v>100</v>
      </c>
      <c r="H160" s="75">
        <f t="shared" si="8"/>
        <v>4100</v>
      </c>
    </row>
    <row r="161" spans="1:19" ht="27.95" customHeight="1" x14ac:dyDescent="0.25">
      <c r="A161" s="30">
        <f>A160+1</f>
        <v>132</v>
      </c>
      <c r="B161" s="43" t="s">
        <v>292</v>
      </c>
      <c r="C161" s="81">
        <f>F161/D161</f>
        <v>174.49013157894737</v>
      </c>
      <c r="D161" s="79">
        <v>15.2</v>
      </c>
      <c r="E161" s="79">
        <v>15.2</v>
      </c>
      <c r="F161" s="75">
        <v>2652.25</v>
      </c>
      <c r="G161" s="75">
        <v>100</v>
      </c>
      <c r="H161" s="75">
        <f t="shared" si="8"/>
        <v>2752.25</v>
      </c>
    </row>
    <row r="162" spans="1:19" ht="27.95" customHeight="1" x14ac:dyDescent="0.25">
      <c r="A162" s="30"/>
      <c r="B162" s="64" t="s">
        <v>293</v>
      </c>
      <c r="C162" s="81"/>
      <c r="D162" s="79"/>
      <c r="E162" s="79"/>
      <c r="F162" s="75"/>
      <c r="G162" s="75"/>
      <c r="H162" s="75"/>
    </row>
    <row r="163" spans="1:19" ht="27.95" customHeight="1" x14ac:dyDescent="0.25">
      <c r="A163" s="30">
        <v>133</v>
      </c>
      <c r="B163" s="43" t="s">
        <v>295</v>
      </c>
      <c r="C163" s="81">
        <v>290.79000000000002</v>
      </c>
      <c r="D163" s="79">
        <v>15.2</v>
      </c>
      <c r="E163" s="79">
        <v>15.2</v>
      </c>
      <c r="F163" s="75">
        <f>C163*E163</f>
        <v>4420.0079999999998</v>
      </c>
      <c r="G163" s="75">
        <v>100</v>
      </c>
      <c r="H163" s="75">
        <f t="shared" si="8"/>
        <v>4520.0079999999998</v>
      </c>
    </row>
    <row r="164" spans="1:19" ht="27.95" customHeight="1" x14ac:dyDescent="0.25">
      <c r="A164" s="30"/>
      <c r="B164" s="64" t="s">
        <v>296</v>
      </c>
      <c r="C164" s="81"/>
      <c r="D164" s="79"/>
      <c r="E164" s="79"/>
      <c r="F164" s="75"/>
      <c r="G164" s="75"/>
      <c r="H164" s="75"/>
    </row>
    <row r="165" spans="1:19" ht="27.95" customHeight="1" x14ac:dyDescent="0.25">
      <c r="A165" s="30">
        <v>134</v>
      </c>
      <c r="B165" s="43" t="s">
        <v>297</v>
      </c>
      <c r="C165" s="81">
        <v>290.79000000000002</v>
      </c>
      <c r="D165" s="79">
        <v>15.2</v>
      </c>
      <c r="E165" s="79">
        <v>15.2</v>
      </c>
      <c r="F165" s="75">
        <f>C165*E165</f>
        <v>4420.0079999999998</v>
      </c>
      <c r="G165" s="75">
        <v>100</v>
      </c>
      <c r="H165" s="75">
        <f t="shared" si="8"/>
        <v>4520.0079999999998</v>
      </c>
    </row>
    <row r="166" spans="1:19" ht="27.95" customHeight="1" x14ac:dyDescent="0.25">
      <c r="A166" s="30"/>
      <c r="B166" s="64" t="s">
        <v>298</v>
      </c>
      <c r="C166" s="81"/>
      <c r="D166" s="79"/>
      <c r="E166" s="79"/>
      <c r="F166" s="75"/>
      <c r="G166" s="75"/>
      <c r="H166" s="75"/>
    </row>
    <row r="167" spans="1:19" ht="27.95" customHeight="1" x14ac:dyDescent="0.25">
      <c r="A167" s="30">
        <v>135</v>
      </c>
      <c r="B167" s="43" t="s">
        <v>300</v>
      </c>
      <c r="C167" s="81">
        <v>377.47</v>
      </c>
      <c r="D167" s="79">
        <v>15.2</v>
      </c>
      <c r="E167" s="79">
        <v>15.2</v>
      </c>
      <c r="F167" s="75">
        <f>C167*E167</f>
        <v>5737.5439999999999</v>
      </c>
      <c r="G167" s="75">
        <v>100</v>
      </c>
      <c r="H167" s="75">
        <f t="shared" si="8"/>
        <v>5837.5439999999999</v>
      </c>
    </row>
    <row r="168" spans="1:19" ht="21.75" customHeight="1" x14ac:dyDescent="0.3">
      <c r="A168" s="65"/>
      <c r="B168" s="91" t="s">
        <v>313</v>
      </c>
      <c r="C168" s="81"/>
      <c r="D168" s="79"/>
      <c r="E168" s="79"/>
      <c r="F168" s="75"/>
      <c r="G168" s="75"/>
      <c r="H168" s="75"/>
    </row>
    <row r="169" spans="1:19" ht="21.75" customHeight="1" x14ac:dyDescent="0.25">
      <c r="A169" s="30">
        <v>136</v>
      </c>
      <c r="B169" s="1" t="s">
        <v>315</v>
      </c>
      <c r="C169" s="81">
        <v>410</v>
      </c>
      <c r="D169" s="79">
        <v>15.2</v>
      </c>
      <c r="E169" s="79">
        <v>15.2</v>
      </c>
      <c r="F169" s="75">
        <f>C169*E169</f>
        <v>6232</v>
      </c>
      <c r="G169" s="75">
        <v>100</v>
      </c>
      <c r="H169" s="75">
        <f t="shared" si="8"/>
        <v>6332</v>
      </c>
    </row>
    <row r="170" spans="1:19" ht="27.95" customHeight="1" x14ac:dyDescent="0.25">
      <c r="A170" s="22"/>
      <c r="B170" s="1"/>
      <c r="C170" s="66"/>
      <c r="D170" s="67"/>
    </row>
    <row r="171" spans="1:19" ht="27.95" customHeight="1" x14ac:dyDescent="0.25">
      <c r="A171" s="30"/>
      <c r="B171" s="1"/>
      <c r="C171" s="81"/>
      <c r="D171" s="67"/>
      <c r="E171" s="67"/>
      <c r="F171" s="66" t="s">
        <v>0</v>
      </c>
      <c r="G171" s="66"/>
      <c r="H171" s="75"/>
    </row>
    <row r="172" spans="1:19" ht="17.25" customHeight="1" x14ac:dyDescent="0.25">
      <c r="A172" s="30"/>
      <c r="B172" s="43"/>
      <c r="C172" s="81"/>
      <c r="D172" s="67"/>
      <c r="E172" s="67"/>
      <c r="F172" s="66"/>
      <c r="G172" s="66"/>
      <c r="H172" s="75"/>
      <c r="I172" s="83"/>
      <c r="J172" s="75"/>
      <c r="K172" s="75"/>
      <c r="L172" s="75"/>
      <c r="M172" s="75"/>
      <c r="N172" s="75"/>
      <c r="O172" s="75"/>
      <c r="P172" s="75"/>
      <c r="Q172" s="46"/>
      <c r="R172" s="46"/>
      <c r="S172" s="86" t="s">
        <v>0</v>
      </c>
    </row>
    <row r="173" spans="1:19" ht="18" customHeight="1" x14ac:dyDescent="0.25">
      <c r="A173" s="89"/>
      <c r="B173" s="89"/>
      <c r="C173" s="89"/>
      <c r="D173" s="89"/>
      <c r="E173" s="90"/>
      <c r="F173" s="90"/>
      <c r="G173" s="90"/>
    </row>
    <row r="174" spans="1:19" ht="17.25" x14ac:dyDescent="0.25">
      <c r="A174" s="48"/>
      <c r="B174" s="48"/>
      <c r="C174" s="48"/>
      <c r="D174" s="48"/>
      <c r="E174" s="48"/>
      <c r="F174" s="48"/>
      <c r="G174" s="72"/>
    </row>
    <row r="175" spans="1:19" ht="17.25" x14ac:dyDescent="0.25">
      <c r="A175" s="48"/>
      <c r="B175" s="48"/>
      <c r="C175" s="48"/>
      <c r="D175" s="48"/>
      <c r="E175" s="48"/>
      <c r="F175" s="48"/>
      <c r="G175" s="48"/>
    </row>
    <row r="176" spans="1:19" ht="17.25" x14ac:dyDescent="0.25">
      <c r="A176" s="48"/>
      <c r="B176" s="48"/>
      <c r="C176" s="48"/>
      <c r="D176" s="48"/>
      <c r="E176" s="75"/>
      <c r="F176" s="48"/>
      <c r="G176" s="48"/>
    </row>
    <row r="177" spans="1:7" ht="17.25" x14ac:dyDescent="0.3">
      <c r="A177" s="39"/>
      <c r="B177" s="39"/>
      <c r="C177" s="39"/>
      <c r="D177" s="39"/>
      <c r="E177" s="39"/>
      <c r="F177" s="39"/>
      <c r="G177" s="39"/>
    </row>
    <row r="178" spans="1:7" x14ac:dyDescent="0.25">
      <c r="B178" s="1"/>
    </row>
    <row r="179" spans="1:7" x14ac:dyDescent="0.25">
      <c r="B179" s="1"/>
    </row>
    <row r="180" spans="1:7" x14ac:dyDescent="0.25">
      <c r="B180" s="1"/>
    </row>
    <row r="181" spans="1:7" x14ac:dyDescent="0.25">
      <c r="B181" s="1"/>
    </row>
    <row r="182" spans="1:7" x14ac:dyDescent="0.25">
      <c r="B182" s="1"/>
    </row>
    <row r="183" spans="1:7" x14ac:dyDescent="0.25">
      <c r="B183" s="1"/>
    </row>
    <row r="184" spans="1:7" x14ac:dyDescent="0.25">
      <c r="B184" s="1"/>
    </row>
    <row r="185" spans="1:7" x14ac:dyDescent="0.25">
      <c r="B185" s="1"/>
    </row>
    <row r="186" spans="1:7" x14ac:dyDescent="0.25">
      <c r="B186" s="1"/>
    </row>
    <row r="187" spans="1:7" x14ac:dyDescent="0.25">
      <c r="B187" s="1"/>
    </row>
    <row r="188" spans="1:7" x14ac:dyDescent="0.25">
      <c r="B188" s="1"/>
    </row>
    <row r="189" spans="1:7" x14ac:dyDescent="0.25">
      <c r="B189" s="1"/>
    </row>
    <row r="190" spans="1:7" x14ac:dyDescent="0.25">
      <c r="B190" s="1"/>
    </row>
    <row r="191" spans="1:7" x14ac:dyDescent="0.25">
      <c r="B191" s="1"/>
    </row>
    <row r="192" spans="1:7" x14ac:dyDescent="0.25">
      <c r="B192" s="1"/>
      <c r="E192" s="1" t="s">
        <v>5</v>
      </c>
    </row>
    <row r="193" spans="1:18" x14ac:dyDescent="0.25">
      <c r="B193" s="1"/>
    </row>
    <row r="194" spans="1:18" x14ac:dyDescent="0.25">
      <c r="A194" s="1" t="s">
        <v>0</v>
      </c>
      <c r="B194" s="1"/>
    </row>
    <row r="195" spans="1:18" x14ac:dyDescent="0.25">
      <c r="K195" s="92"/>
    </row>
    <row r="199" spans="1:18" x14ac:dyDescent="0.25">
      <c r="F199" s="1" t="s">
        <v>0</v>
      </c>
    </row>
    <row r="200" spans="1:18" x14ac:dyDescent="0.25">
      <c r="R200" s="1" t="s">
        <v>0</v>
      </c>
    </row>
    <row r="204" spans="1:18" x14ac:dyDescent="0.25">
      <c r="Q204" s="1" t="s">
        <v>0</v>
      </c>
    </row>
    <row r="215" spans="2:2" x14ac:dyDescent="0.25">
      <c r="B215" s="2" t="s">
        <v>0</v>
      </c>
    </row>
  </sheetData>
  <sheetProtection algorithmName="SHA-512" hashValue="uFSVjmUE4KafoJ53cH33UzSSelbzqZ7iKRKzC8CgJdK1tIzXPMZatgiE7cHQEO0U7OwyAJKRi+98qAlI2pHyeA==" saltValue="ohu5VSNTzV/uoydJX/mHBQ==" spinCount="100000" sheet="1" objects="1" scenarios="1"/>
  <mergeCells count="10">
    <mergeCell ref="A7:A9"/>
    <mergeCell ref="B7:B9"/>
    <mergeCell ref="C7:C9"/>
    <mergeCell ref="C2:Q2"/>
    <mergeCell ref="C6:F6"/>
    <mergeCell ref="D7:D9"/>
    <mergeCell ref="E7:E9"/>
    <mergeCell ref="F7:F9"/>
    <mergeCell ref="G7:G8"/>
    <mergeCell ref="H7:H9"/>
  </mergeCells>
  <pageMargins left="0.70866141732283472" right="0.70866141732283472" top="0" bottom="0" header="0.31496062992125984" footer="0.31496062992125984"/>
  <pageSetup paperSize="129" scale="56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5BC15-7AD8-46FD-AC81-7A3083E8F94B}">
  <dimension ref="A1:Q215"/>
  <sheetViews>
    <sheetView tabSelected="1" topLeftCell="A46" workbookViewId="0">
      <selection activeCell="D54" sqref="D54"/>
    </sheetView>
  </sheetViews>
  <sheetFormatPr baseColWidth="10" defaultColWidth="12.7109375" defaultRowHeight="15.75" x14ac:dyDescent="0.25"/>
  <cols>
    <col min="1" max="1" width="5.42578125" style="1" customWidth="1"/>
    <col min="2" max="2" width="44.7109375" style="2" customWidth="1"/>
    <col min="3" max="3" width="12.140625" style="1" customWidth="1"/>
    <col min="4" max="4" width="12.28515625" style="1" customWidth="1"/>
    <col min="5" max="5" width="9.5703125" style="1" customWidth="1"/>
    <col min="6" max="6" width="14.85546875" style="1" customWidth="1"/>
    <col min="7" max="7" width="14.5703125" style="1" customWidth="1"/>
    <col min="8" max="8" width="14.28515625" style="1" customWidth="1"/>
    <col min="9" max="9" width="11.7109375" style="1" customWidth="1"/>
    <col min="10" max="10" width="13.7109375" style="1" customWidth="1"/>
    <col min="11" max="11" width="11.7109375" style="1" customWidth="1"/>
    <col min="12" max="12" width="12.28515625" style="1" customWidth="1"/>
    <col min="13" max="14" width="12.7109375" style="1" customWidth="1"/>
    <col min="15" max="15" width="12.5703125" style="1" customWidth="1"/>
    <col min="16" max="16" width="13.42578125" style="1" customWidth="1"/>
    <col min="17" max="17" width="14.42578125" style="1" customWidth="1"/>
    <col min="18" max="18" width="17.28515625" style="1" customWidth="1"/>
    <col min="19" max="19" width="27" style="1" customWidth="1"/>
    <col min="20" max="16384" width="12.7109375" style="1"/>
  </cols>
  <sheetData>
    <row r="1" spans="1:17" x14ac:dyDescent="0.25">
      <c r="B1" s="2" t="s">
        <v>0</v>
      </c>
      <c r="J1" s="1" t="s">
        <v>0</v>
      </c>
      <c r="P1" s="1" t="s">
        <v>0</v>
      </c>
    </row>
    <row r="2" spans="1:17" x14ac:dyDescent="0.25">
      <c r="A2" s="3" t="s">
        <v>0</v>
      </c>
      <c r="C2" s="124" t="s">
        <v>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" t="s">
        <v>0</v>
      </c>
    </row>
    <row r="3" spans="1:17" x14ac:dyDescent="0.25">
      <c r="A3" s="4" t="s">
        <v>0</v>
      </c>
      <c r="B3" s="5" t="s">
        <v>0</v>
      </c>
      <c r="C3" s="6"/>
      <c r="D3" s="9"/>
      <c r="E3" s="9"/>
      <c r="F3" s="9"/>
      <c r="G3" s="9"/>
      <c r="H3" s="9"/>
      <c r="I3" s="9"/>
      <c r="J3" s="10"/>
      <c r="K3" s="11" t="s">
        <v>0</v>
      </c>
      <c r="L3" s="11"/>
    </row>
    <row r="4" spans="1:17" x14ac:dyDescent="0.25">
      <c r="A4" s="4" t="s">
        <v>0</v>
      </c>
      <c r="B4" s="5"/>
      <c r="C4" s="14"/>
      <c r="L4" s="15"/>
      <c r="M4" s="15"/>
      <c r="N4" s="15"/>
    </row>
    <row r="5" spans="1:17" x14ac:dyDescent="0.25">
      <c r="A5" s="4"/>
      <c r="B5" s="5"/>
      <c r="C5" s="16"/>
    </row>
    <row r="6" spans="1:17" x14ac:dyDescent="0.25">
      <c r="A6" s="17"/>
      <c r="B6" s="18"/>
      <c r="C6" s="107" t="s">
        <v>7</v>
      </c>
      <c r="D6" s="108"/>
      <c r="E6" s="108"/>
      <c r="F6" s="109"/>
      <c r="G6" s="19"/>
      <c r="H6" s="20"/>
    </row>
    <row r="7" spans="1:17" ht="15.75" customHeight="1" x14ac:dyDescent="0.25">
      <c r="A7" s="125" t="s">
        <v>8</v>
      </c>
      <c r="B7" s="111" t="s">
        <v>10</v>
      </c>
      <c r="C7" s="114" t="s">
        <v>11</v>
      </c>
      <c r="D7" s="121" t="s">
        <v>14</v>
      </c>
      <c r="E7" s="121" t="s">
        <v>15</v>
      </c>
      <c r="F7" s="118" t="s">
        <v>16</v>
      </c>
      <c r="G7" s="117" t="s">
        <v>17</v>
      </c>
      <c r="H7" s="118" t="s">
        <v>18</v>
      </c>
    </row>
    <row r="8" spans="1:17" x14ac:dyDescent="0.25">
      <c r="A8" s="110"/>
      <c r="B8" s="112"/>
      <c r="C8" s="115"/>
      <c r="D8" s="122"/>
      <c r="E8" s="122"/>
      <c r="F8" s="119"/>
      <c r="G8" s="117"/>
      <c r="H8" s="119"/>
    </row>
    <row r="9" spans="1:17" x14ac:dyDescent="0.25">
      <c r="A9" s="110"/>
      <c r="B9" s="113"/>
      <c r="C9" s="116"/>
      <c r="D9" s="123"/>
      <c r="E9" s="123"/>
      <c r="F9" s="120"/>
      <c r="G9" s="21" t="s">
        <v>305</v>
      </c>
      <c r="H9" s="120"/>
    </row>
    <row r="10" spans="1:17" ht="27.95" customHeight="1" x14ac:dyDescent="0.25">
      <c r="A10" s="22"/>
      <c r="B10" s="23" t="s">
        <v>20</v>
      </c>
      <c r="C10" s="78"/>
      <c r="D10" s="79"/>
      <c r="E10" s="79"/>
      <c r="F10" s="75"/>
      <c r="G10" s="75"/>
      <c r="H10" s="80"/>
    </row>
    <row r="11" spans="1:17" ht="27.95" customHeight="1" x14ac:dyDescent="0.25">
      <c r="A11" s="30">
        <v>1</v>
      </c>
      <c r="B11" s="36" t="s">
        <v>22</v>
      </c>
      <c r="C11" s="81">
        <v>819.74</v>
      </c>
      <c r="D11" s="79">
        <v>15.2</v>
      </c>
      <c r="E11" s="79">
        <v>15.2</v>
      </c>
      <c r="F11" s="75">
        <f>C11*E11</f>
        <v>12460.047999999999</v>
      </c>
      <c r="G11" s="75">
        <v>0</v>
      </c>
      <c r="H11" s="75">
        <f>F11+G11</f>
        <v>12460.047999999999</v>
      </c>
    </row>
    <row r="12" spans="1:17" ht="27.95" customHeight="1" x14ac:dyDescent="0.25">
      <c r="A12" s="30"/>
      <c r="B12" s="23" t="s">
        <v>23</v>
      </c>
      <c r="C12" s="81"/>
      <c r="D12" s="79"/>
      <c r="E12" s="79"/>
      <c r="F12" s="75"/>
      <c r="G12" s="75"/>
      <c r="H12" s="75"/>
    </row>
    <row r="13" spans="1:17" ht="27.95" customHeight="1" x14ac:dyDescent="0.25">
      <c r="A13" s="30">
        <v>2</v>
      </c>
      <c r="B13" s="36" t="s">
        <v>24</v>
      </c>
      <c r="C13" s="81">
        <v>703.62</v>
      </c>
      <c r="D13" s="79">
        <v>15.2</v>
      </c>
      <c r="E13" s="79">
        <v>15.2</v>
      </c>
      <c r="F13" s="75">
        <f>C13*E13</f>
        <v>10695.023999999999</v>
      </c>
      <c r="G13" s="75">
        <v>0</v>
      </c>
      <c r="H13" s="75">
        <f>F13+G13</f>
        <v>10695.023999999999</v>
      </c>
    </row>
    <row r="14" spans="1:17" ht="27.95" customHeight="1" x14ac:dyDescent="0.25">
      <c r="A14" s="30">
        <f>A13+1</f>
        <v>3</v>
      </c>
      <c r="B14" s="36" t="s">
        <v>26</v>
      </c>
      <c r="C14" s="81">
        <v>474.34</v>
      </c>
      <c r="D14" s="79">
        <v>15.2</v>
      </c>
      <c r="E14" s="79">
        <v>15.2</v>
      </c>
      <c r="F14" s="75">
        <f>(C14*E14)</f>
        <v>7209.9679999999989</v>
      </c>
      <c r="G14" s="75">
        <v>518.61</v>
      </c>
      <c r="H14" s="75">
        <f>F14+G14</f>
        <v>7728.5779999999986</v>
      </c>
    </row>
    <row r="15" spans="1:17" ht="27.95" customHeight="1" x14ac:dyDescent="0.25">
      <c r="A15" s="30">
        <f>A14+1</f>
        <v>4</v>
      </c>
      <c r="B15" s="36" t="s">
        <v>28</v>
      </c>
      <c r="C15" s="81">
        <f>F15/D15</f>
        <v>402.2763157894737</v>
      </c>
      <c r="D15" s="79">
        <v>15.2</v>
      </c>
      <c r="E15" s="79">
        <v>15.2</v>
      </c>
      <c r="F15" s="75">
        <v>6114.6</v>
      </c>
      <c r="G15" s="75">
        <v>0</v>
      </c>
      <c r="H15" s="75">
        <f>F15+G15</f>
        <v>6114.6</v>
      </c>
    </row>
    <row r="16" spans="1:17" ht="27.95" customHeight="1" x14ac:dyDescent="0.25">
      <c r="A16" s="30">
        <f>A15+1</f>
        <v>5</v>
      </c>
      <c r="B16" s="36" t="s">
        <v>30</v>
      </c>
      <c r="C16" s="81">
        <f>F16/D16</f>
        <v>336.46776315789475</v>
      </c>
      <c r="D16" s="79">
        <v>15.2</v>
      </c>
      <c r="E16" s="79">
        <v>15.2</v>
      </c>
      <c r="F16" s="75">
        <v>5114.3100000000004</v>
      </c>
      <c r="G16" s="75">
        <v>864.35</v>
      </c>
      <c r="H16" s="75">
        <f>F16+G16</f>
        <v>5978.6600000000008</v>
      </c>
    </row>
    <row r="17" spans="1:8" ht="27.95" customHeight="1" x14ac:dyDescent="0.25">
      <c r="A17" s="30">
        <f>A16+1</f>
        <v>6</v>
      </c>
      <c r="B17" s="36" t="s">
        <v>32</v>
      </c>
      <c r="C17" s="81">
        <f>F17/D17</f>
        <v>319.39276315789476</v>
      </c>
      <c r="D17" s="79">
        <v>15.2</v>
      </c>
      <c r="E17" s="79">
        <v>15.2</v>
      </c>
      <c r="F17" s="75">
        <v>4854.7700000000004</v>
      </c>
      <c r="G17" s="75">
        <v>691.48</v>
      </c>
      <c r="H17" s="75">
        <f>F17+G17</f>
        <v>5546.25</v>
      </c>
    </row>
    <row r="18" spans="1:8" ht="27.95" customHeight="1" x14ac:dyDescent="0.25">
      <c r="A18" s="30"/>
      <c r="B18" s="23" t="s">
        <v>33</v>
      </c>
      <c r="C18" s="81"/>
      <c r="D18" s="79"/>
      <c r="E18" s="79"/>
      <c r="F18" s="75"/>
      <c r="G18" s="75"/>
      <c r="H18" s="75"/>
    </row>
    <row r="19" spans="1:8" ht="21" customHeight="1" x14ac:dyDescent="0.3">
      <c r="A19" s="38">
        <v>7</v>
      </c>
      <c r="B19" s="82" t="s">
        <v>35</v>
      </c>
      <c r="C19" s="81">
        <v>493.42</v>
      </c>
      <c r="D19" s="79">
        <v>15.2</v>
      </c>
      <c r="E19" s="79">
        <v>15.2</v>
      </c>
      <c r="F19" s="75">
        <f>C19*E19</f>
        <v>7499.9839999999995</v>
      </c>
      <c r="G19" s="75">
        <v>0</v>
      </c>
      <c r="H19" s="75">
        <f t="shared" ref="H19:H24" si="0">F19+G19</f>
        <v>7499.9839999999995</v>
      </c>
    </row>
    <row r="20" spans="1:8" ht="27.95" customHeight="1" x14ac:dyDescent="0.25">
      <c r="A20" s="30">
        <f>A19+1</f>
        <v>8</v>
      </c>
      <c r="B20" s="41" t="s">
        <v>37</v>
      </c>
      <c r="C20" s="81">
        <v>345.39</v>
      </c>
      <c r="D20" s="79">
        <v>15.2</v>
      </c>
      <c r="E20" s="79">
        <v>15.2</v>
      </c>
      <c r="F20" s="75">
        <f>C20*E20</f>
        <v>5249.9279999999999</v>
      </c>
      <c r="G20" s="75">
        <v>0</v>
      </c>
      <c r="H20" s="75">
        <f t="shared" si="0"/>
        <v>5249.9279999999999</v>
      </c>
    </row>
    <row r="21" spans="1:8" ht="27.95" customHeight="1" x14ac:dyDescent="0.25">
      <c r="A21" s="30">
        <f>A20+1</f>
        <v>9</v>
      </c>
      <c r="B21" s="36" t="s">
        <v>39</v>
      </c>
      <c r="C21" s="81">
        <f>F21/D21</f>
        <v>317.57763157894738</v>
      </c>
      <c r="D21" s="79">
        <v>15.2</v>
      </c>
      <c r="E21" s="79">
        <v>15.2</v>
      </c>
      <c r="F21" s="75">
        <v>4827.18</v>
      </c>
      <c r="G21" s="75">
        <v>1037.22</v>
      </c>
      <c r="H21" s="75">
        <f t="shared" si="0"/>
        <v>5864.4000000000005</v>
      </c>
    </row>
    <row r="22" spans="1:8" ht="27.95" customHeight="1" x14ac:dyDescent="0.25">
      <c r="A22" s="30">
        <f>A21+1</f>
        <v>10</v>
      </c>
      <c r="B22" s="36" t="s">
        <v>41</v>
      </c>
      <c r="C22" s="81">
        <f>F22/D22</f>
        <v>365.60394736842107</v>
      </c>
      <c r="D22" s="79">
        <v>15.2</v>
      </c>
      <c r="E22" s="79">
        <v>15.2</v>
      </c>
      <c r="F22" s="75">
        <v>5557.18</v>
      </c>
      <c r="G22" s="75">
        <v>864.35</v>
      </c>
      <c r="H22" s="75">
        <f t="shared" si="0"/>
        <v>6421.5300000000007</v>
      </c>
    </row>
    <row r="23" spans="1:8" ht="24.75" customHeight="1" x14ac:dyDescent="0.3">
      <c r="A23" s="30">
        <f>A22+1</f>
        <v>11</v>
      </c>
      <c r="B23" s="82" t="s">
        <v>307</v>
      </c>
      <c r="C23" s="81">
        <v>262.08</v>
      </c>
      <c r="D23" s="79">
        <v>15.2</v>
      </c>
      <c r="E23" s="79">
        <v>15.2</v>
      </c>
      <c r="F23" s="75">
        <f>C23*E23</f>
        <v>3983.6159999999995</v>
      </c>
      <c r="G23" s="75">
        <v>0</v>
      </c>
      <c r="H23" s="75">
        <f t="shared" si="0"/>
        <v>3983.6159999999995</v>
      </c>
    </row>
    <row r="24" spans="1:8" ht="27.95" customHeight="1" x14ac:dyDescent="0.25">
      <c r="A24" s="30">
        <f>A23+1</f>
        <v>12</v>
      </c>
      <c r="B24" s="43" t="s">
        <v>45</v>
      </c>
      <c r="C24" s="81">
        <f>F24/D24</f>
        <v>305.8828947368421</v>
      </c>
      <c r="D24" s="79">
        <v>15.2</v>
      </c>
      <c r="E24" s="79">
        <v>15.2</v>
      </c>
      <c r="F24" s="75">
        <v>4649.42</v>
      </c>
      <c r="G24" s="75">
        <v>0</v>
      </c>
      <c r="H24" s="75">
        <f t="shared" si="0"/>
        <v>4649.42</v>
      </c>
    </row>
    <row r="25" spans="1:8" ht="27.95" customHeight="1" x14ac:dyDescent="0.25">
      <c r="A25" s="30"/>
      <c r="B25" s="23" t="s">
        <v>46</v>
      </c>
      <c r="C25" s="81"/>
      <c r="D25" s="79"/>
      <c r="E25" s="79"/>
      <c r="F25" s="75"/>
      <c r="G25" s="75"/>
      <c r="H25" s="75"/>
    </row>
    <row r="26" spans="1:8" ht="27.95" customHeight="1" x14ac:dyDescent="0.25">
      <c r="A26" s="30">
        <v>13</v>
      </c>
      <c r="B26" s="36" t="s">
        <v>48</v>
      </c>
      <c r="C26" s="81">
        <f>F26/D26</f>
        <v>402.2763157894737</v>
      </c>
      <c r="D26" s="79">
        <v>15.2</v>
      </c>
      <c r="E26" s="79">
        <v>15.2</v>
      </c>
      <c r="F26" s="75">
        <v>6114.6</v>
      </c>
      <c r="G26" s="75">
        <v>864.35</v>
      </c>
      <c r="H26" s="75">
        <f>F26+G26</f>
        <v>6978.9500000000007</v>
      </c>
    </row>
    <row r="27" spans="1:8" ht="27.95" customHeight="1" x14ac:dyDescent="0.25">
      <c r="A27" s="30"/>
      <c r="B27" s="23" t="s">
        <v>49</v>
      </c>
      <c r="C27" s="81"/>
      <c r="D27" s="79"/>
      <c r="E27" s="79"/>
      <c r="F27" s="75"/>
      <c r="G27" s="75"/>
      <c r="H27" s="75"/>
    </row>
    <row r="28" spans="1:8" ht="27.95" customHeight="1" x14ac:dyDescent="0.25">
      <c r="A28" s="30">
        <v>14</v>
      </c>
      <c r="B28" s="31" t="s">
        <v>51</v>
      </c>
      <c r="C28" s="81">
        <f>F28/D28</f>
        <v>400.06973684210533</v>
      </c>
      <c r="D28" s="79">
        <v>15.2</v>
      </c>
      <c r="E28" s="79">
        <v>15.2</v>
      </c>
      <c r="F28" s="75">
        <v>6081.06</v>
      </c>
      <c r="G28" s="75">
        <v>864.35</v>
      </c>
      <c r="H28" s="75">
        <f>F28+G28</f>
        <v>6945.4100000000008</v>
      </c>
    </row>
    <row r="29" spans="1:8" ht="27.95" customHeight="1" x14ac:dyDescent="0.25">
      <c r="A29" s="30"/>
      <c r="B29" s="23" t="s">
        <v>52</v>
      </c>
      <c r="C29" s="81"/>
      <c r="D29" s="79"/>
      <c r="E29" s="79"/>
      <c r="F29" s="75"/>
      <c r="G29" s="75"/>
      <c r="H29" s="75"/>
    </row>
    <row r="30" spans="1:8" ht="27.95" customHeight="1" x14ac:dyDescent="0.25">
      <c r="A30" s="30">
        <v>15</v>
      </c>
      <c r="B30" s="36" t="s">
        <v>54</v>
      </c>
      <c r="C30" s="81">
        <v>420.07</v>
      </c>
      <c r="D30" s="79">
        <v>15.2</v>
      </c>
      <c r="E30" s="79">
        <v>15.2</v>
      </c>
      <c r="F30" s="75">
        <f>C30*E30</f>
        <v>6385.0639999999994</v>
      </c>
      <c r="G30" s="75">
        <v>864.35</v>
      </c>
      <c r="H30" s="75">
        <f t="shared" ref="H30:H35" si="1">F30+G30</f>
        <v>7249.4139999999998</v>
      </c>
    </row>
    <row r="31" spans="1:8" ht="27.95" customHeight="1" x14ac:dyDescent="0.25">
      <c r="A31" s="30">
        <v>16</v>
      </c>
      <c r="B31" s="41" t="s">
        <v>56</v>
      </c>
      <c r="C31" s="81">
        <f>F31/D31</f>
        <v>376.03092105263158</v>
      </c>
      <c r="D31" s="79">
        <v>15.2</v>
      </c>
      <c r="E31" s="79">
        <v>15.2</v>
      </c>
      <c r="F31" s="75">
        <v>5715.67</v>
      </c>
      <c r="G31" s="75">
        <v>0</v>
      </c>
      <c r="H31" s="75">
        <f t="shared" si="1"/>
        <v>5715.67</v>
      </c>
    </row>
    <row r="32" spans="1:8" ht="27.95" customHeight="1" x14ac:dyDescent="0.25">
      <c r="A32" s="30">
        <v>17</v>
      </c>
      <c r="B32" s="31" t="s">
        <v>58</v>
      </c>
      <c r="C32" s="81">
        <f>F32/D32</f>
        <v>275.04868421052629</v>
      </c>
      <c r="D32" s="79">
        <v>15.2</v>
      </c>
      <c r="E32" s="79">
        <v>15.2</v>
      </c>
      <c r="F32" s="75">
        <v>4180.74</v>
      </c>
      <c r="G32" s="75">
        <v>691.48</v>
      </c>
      <c r="H32" s="75">
        <f t="shared" si="1"/>
        <v>4872.2199999999993</v>
      </c>
    </row>
    <row r="33" spans="1:8" ht="27.95" customHeight="1" x14ac:dyDescent="0.25">
      <c r="A33" s="30">
        <v>18</v>
      </c>
      <c r="B33" s="36" t="s">
        <v>60</v>
      </c>
      <c r="C33" s="81">
        <f>F33/D33</f>
        <v>400.06973684210533</v>
      </c>
      <c r="D33" s="79">
        <v>15.2</v>
      </c>
      <c r="E33" s="79">
        <v>15.2</v>
      </c>
      <c r="F33" s="75">
        <v>6081.06</v>
      </c>
      <c r="G33" s="75">
        <v>864.35</v>
      </c>
      <c r="H33" s="75">
        <f t="shared" si="1"/>
        <v>6945.4100000000008</v>
      </c>
    </row>
    <row r="34" spans="1:8" ht="27.95" customHeight="1" x14ac:dyDescent="0.25">
      <c r="A34" s="30">
        <v>19</v>
      </c>
      <c r="B34" s="36" t="s">
        <v>62</v>
      </c>
      <c r="C34" s="81">
        <f>F34/D34</f>
        <v>400.06973684210533</v>
      </c>
      <c r="D34" s="79">
        <v>15.2</v>
      </c>
      <c r="E34" s="79">
        <v>15.2</v>
      </c>
      <c r="F34" s="75">
        <v>6081.06</v>
      </c>
      <c r="G34" s="75">
        <v>691.48</v>
      </c>
      <c r="H34" s="75">
        <f t="shared" si="1"/>
        <v>6772.5400000000009</v>
      </c>
    </row>
    <row r="35" spans="1:8" ht="27.95" customHeight="1" x14ac:dyDescent="0.25">
      <c r="A35" s="30">
        <f>A34+1</f>
        <v>20</v>
      </c>
      <c r="B35" s="31" t="s">
        <v>283</v>
      </c>
      <c r="C35" s="81">
        <v>400.07</v>
      </c>
      <c r="D35" s="79">
        <v>15.2</v>
      </c>
      <c r="E35" s="79">
        <v>15.2</v>
      </c>
      <c r="F35" s="75">
        <f>C35*E35</f>
        <v>6081.0639999999994</v>
      </c>
      <c r="G35" s="75">
        <v>691.48</v>
      </c>
      <c r="H35" s="75">
        <f t="shared" si="1"/>
        <v>6772.5439999999999</v>
      </c>
    </row>
    <row r="36" spans="1:8" ht="27.95" customHeight="1" x14ac:dyDescent="0.25">
      <c r="A36" s="30"/>
      <c r="B36" s="23" t="s">
        <v>65</v>
      </c>
      <c r="C36" s="81"/>
      <c r="D36" s="79"/>
      <c r="E36" s="79"/>
      <c r="F36" s="75"/>
      <c r="G36" s="75"/>
      <c r="H36" s="75"/>
    </row>
    <row r="37" spans="1:8" ht="27.95" customHeight="1" x14ac:dyDescent="0.25">
      <c r="A37" s="30">
        <v>21</v>
      </c>
      <c r="B37" s="36" t="s">
        <v>67</v>
      </c>
      <c r="C37" s="81">
        <v>309.56</v>
      </c>
      <c r="D37" s="79">
        <v>15.2</v>
      </c>
      <c r="E37" s="79">
        <v>15.2</v>
      </c>
      <c r="F37" s="75">
        <f>C37*E37</f>
        <v>4705.3119999999999</v>
      </c>
      <c r="G37" s="75">
        <v>0</v>
      </c>
      <c r="H37" s="75">
        <f>F37+G37</f>
        <v>4705.3119999999999</v>
      </c>
    </row>
    <row r="38" spans="1:8" ht="27.95" customHeight="1" x14ac:dyDescent="0.25">
      <c r="A38" s="30">
        <f>A37+1</f>
        <v>22</v>
      </c>
      <c r="B38" s="41" t="s">
        <v>69</v>
      </c>
      <c r="C38" s="81">
        <v>410</v>
      </c>
      <c r="D38" s="79">
        <v>15.2</v>
      </c>
      <c r="E38" s="79">
        <v>15.2</v>
      </c>
      <c r="F38" s="75">
        <f>C38*E38</f>
        <v>6232</v>
      </c>
      <c r="G38" s="75">
        <v>518.61</v>
      </c>
      <c r="H38" s="75">
        <f>F38+G38</f>
        <v>6750.61</v>
      </c>
    </row>
    <row r="39" spans="1:8" ht="27.95" customHeight="1" x14ac:dyDescent="0.25">
      <c r="A39" s="30">
        <f>A38+1</f>
        <v>23</v>
      </c>
      <c r="B39" s="36" t="s">
        <v>71</v>
      </c>
      <c r="C39" s="81">
        <f>F39/D39</f>
        <v>395.3046052631579</v>
      </c>
      <c r="D39" s="79">
        <v>15.2</v>
      </c>
      <c r="E39" s="79">
        <v>15.2</v>
      </c>
      <c r="F39" s="75">
        <v>6008.63</v>
      </c>
      <c r="G39" s="75">
        <v>1037.22</v>
      </c>
      <c r="H39" s="75">
        <f>F39+G39</f>
        <v>7045.85</v>
      </c>
    </row>
    <row r="40" spans="1:8" ht="27.95" customHeight="1" x14ac:dyDescent="0.25">
      <c r="A40" s="30">
        <f>A39+1</f>
        <v>24</v>
      </c>
      <c r="B40" s="48" t="s">
        <v>73</v>
      </c>
      <c r="C40" s="81">
        <f>F40/D40</f>
        <v>318.84407894736847</v>
      </c>
      <c r="D40" s="30">
        <v>15.2</v>
      </c>
      <c r="E40" s="79">
        <v>15.2</v>
      </c>
      <c r="F40" s="75">
        <v>4846.43</v>
      </c>
      <c r="G40" s="75">
        <v>0</v>
      </c>
      <c r="H40" s="75">
        <f>F40+G40</f>
        <v>4846.43</v>
      </c>
    </row>
    <row r="41" spans="1:8" ht="27.95" customHeight="1" x14ac:dyDescent="0.25">
      <c r="A41" s="30"/>
      <c r="B41" s="23" t="s">
        <v>74</v>
      </c>
      <c r="C41" s="81"/>
      <c r="D41" s="79"/>
      <c r="E41" s="79"/>
      <c r="F41" s="75"/>
      <c r="G41" s="75"/>
      <c r="H41" s="75"/>
    </row>
    <row r="42" spans="1:8" ht="27.95" customHeight="1" x14ac:dyDescent="0.25">
      <c r="A42" s="30">
        <v>25</v>
      </c>
      <c r="B42" s="46" t="s">
        <v>76</v>
      </c>
      <c r="C42" s="81">
        <v>377.47</v>
      </c>
      <c r="D42" s="79">
        <v>15.2</v>
      </c>
      <c r="E42" s="79">
        <v>15.2</v>
      </c>
      <c r="F42" s="83">
        <f>C42*E42</f>
        <v>5737.5439999999999</v>
      </c>
      <c r="G42" s="75">
        <v>0</v>
      </c>
      <c r="H42" s="75">
        <f>F42+G42</f>
        <v>5737.5439999999999</v>
      </c>
    </row>
    <row r="43" spans="1:8" ht="27.95" customHeight="1" x14ac:dyDescent="0.25">
      <c r="A43" s="30">
        <f>A42+1</f>
        <v>26</v>
      </c>
      <c r="B43" s="36" t="s">
        <v>78</v>
      </c>
      <c r="C43" s="81">
        <v>400.07</v>
      </c>
      <c r="D43" s="79">
        <v>15.2</v>
      </c>
      <c r="E43" s="79">
        <v>15.2</v>
      </c>
      <c r="F43" s="83">
        <f>C43*E43</f>
        <v>6081.0639999999994</v>
      </c>
      <c r="G43" s="75">
        <v>864.35</v>
      </c>
      <c r="H43" s="75">
        <f>F43+G43</f>
        <v>6945.4139999999998</v>
      </c>
    </row>
    <row r="44" spans="1:8" ht="27.95" customHeight="1" x14ac:dyDescent="0.25">
      <c r="A44" s="30">
        <f>A43+1</f>
        <v>27</v>
      </c>
      <c r="B44" s="36" t="s">
        <v>80</v>
      </c>
      <c r="C44" s="81">
        <v>318.88</v>
      </c>
      <c r="D44" s="79">
        <v>15.2</v>
      </c>
      <c r="E44" s="79">
        <v>15.2</v>
      </c>
      <c r="F44" s="83">
        <f>C44*E44</f>
        <v>4846.9759999999997</v>
      </c>
      <c r="G44" s="75">
        <v>518.61</v>
      </c>
      <c r="H44" s="75">
        <f>F44+G44</f>
        <v>5365.5859999999993</v>
      </c>
    </row>
    <row r="45" spans="1:8" ht="27.95" customHeight="1" x14ac:dyDescent="0.25">
      <c r="A45" s="30"/>
      <c r="B45" s="23" t="s">
        <v>83</v>
      </c>
      <c r="C45" s="81"/>
      <c r="D45" s="79"/>
      <c r="E45" s="79"/>
      <c r="F45" s="75"/>
      <c r="G45" s="75"/>
      <c r="H45" s="75"/>
    </row>
    <row r="46" spans="1:8" ht="27.95" customHeight="1" x14ac:dyDescent="0.25">
      <c r="A46" s="30">
        <v>28</v>
      </c>
      <c r="B46" s="36" t="s">
        <v>85</v>
      </c>
      <c r="C46" s="81">
        <v>377.47</v>
      </c>
      <c r="D46" s="79">
        <v>15.2</v>
      </c>
      <c r="E46" s="79">
        <v>15.2</v>
      </c>
      <c r="F46" s="75">
        <f>C46*E46</f>
        <v>5737.5439999999999</v>
      </c>
      <c r="G46" s="75">
        <v>0</v>
      </c>
      <c r="H46" s="75">
        <f>F46+G46</f>
        <v>5737.5439999999999</v>
      </c>
    </row>
    <row r="47" spans="1:8" ht="27.95" customHeight="1" x14ac:dyDescent="0.25">
      <c r="A47" s="30">
        <f>A46+1</f>
        <v>29</v>
      </c>
      <c r="B47" s="31" t="s">
        <v>87</v>
      </c>
      <c r="C47" s="81">
        <v>345.39</v>
      </c>
      <c r="D47" s="79">
        <v>15.2</v>
      </c>
      <c r="E47" s="79">
        <v>15.2</v>
      </c>
      <c r="F47" s="75">
        <f>C47*E47</f>
        <v>5249.9279999999999</v>
      </c>
      <c r="G47" s="75">
        <v>1037.22</v>
      </c>
      <c r="H47" s="75">
        <f>F47+G47</f>
        <v>6287.1480000000001</v>
      </c>
    </row>
    <row r="48" spans="1:8" ht="27.95" customHeight="1" x14ac:dyDescent="0.25">
      <c r="A48" s="30">
        <f>A47+1</f>
        <v>30</v>
      </c>
      <c r="B48" s="36" t="s">
        <v>89</v>
      </c>
      <c r="C48" s="81">
        <f>F48/D48</f>
        <v>345.39473684210526</v>
      </c>
      <c r="D48" s="79">
        <v>15.2</v>
      </c>
      <c r="E48" s="79">
        <v>15.2</v>
      </c>
      <c r="F48" s="75">
        <v>5250</v>
      </c>
      <c r="G48" s="75">
        <v>864.35</v>
      </c>
      <c r="H48" s="75">
        <f>F48+G48</f>
        <v>6114.35</v>
      </c>
    </row>
    <row r="49" spans="1:8" ht="27.95" customHeight="1" x14ac:dyDescent="0.25">
      <c r="A49" s="30">
        <f>A48+1</f>
        <v>31</v>
      </c>
      <c r="B49" s="36" t="s">
        <v>91</v>
      </c>
      <c r="C49" s="81">
        <f>F49/D49</f>
        <v>316.17500000000001</v>
      </c>
      <c r="D49" s="79">
        <v>15.2</v>
      </c>
      <c r="E49" s="79">
        <v>15.2</v>
      </c>
      <c r="F49" s="75">
        <v>4805.8599999999997</v>
      </c>
      <c r="G49" s="75">
        <v>691.48</v>
      </c>
      <c r="H49" s="75">
        <f>F49+G49</f>
        <v>5497.34</v>
      </c>
    </row>
    <row r="50" spans="1:8" ht="27.95" customHeight="1" x14ac:dyDescent="0.25">
      <c r="A50" s="30"/>
      <c r="B50" s="23" t="s">
        <v>92</v>
      </c>
      <c r="C50" s="81"/>
      <c r="D50" s="79"/>
      <c r="E50" s="79"/>
      <c r="F50" s="75"/>
      <c r="G50" s="75"/>
      <c r="H50" s="75"/>
    </row>
    <row r="51" spans="1:8" ht="27.95" customHeight="1" x14ac:dyDescent="0.25">
      <c r="A51" s="30">
        <v>32</v>
      </c>
      <c r="B51" s="36" t="s">
        <v>94</v>
      </c>
      <c r="C51" s="81">
        <v>377.47</v>
      </c>
      <c r="D51" s="79">
        <v>15.2</v>
      </c>
      <c r="E51" s="79">
        <v>15.2</v>
      </c>
      <c r="F51" s="75">
        <f>C51*E51</f>
        <v>5737.5439999999999</v>
      </c>
      <c r="G51" s="75">
        <v>0</v>
      </c>
      <c r="H51" s="75">
        <f t="shared" ref="H51:H56" si="2">F51+G51</f>
        <v>5737.5439999999999</v>
      </c>
    </row>
    <row r="52" spans="1:8" ht="27.95" customHeight="1" x14ac:dyDescent="0.25">
      <c r="A52" s="30">
        <f>A51+1</f>
        <v>33</v>
      </c>
      <c r="B52" s="31" t="s">
        <v>96</v>
      </c>
      <c r="C52" s="81">
        <v>402.27</v>
      </c>
      <c r="D52" s="79">
        <v>15.2</v>
      </c>
      <c r="E52" s="79">
        <v>15.2</v>
      </c>
      <c r="F52" s="75">
        <f>C52*E52</f>
        <v>6114.503999999999</v>
      </c>
      <c r="G52" s="75">
        <v>864.35</v>
      </c>
      <c r="H52" s="75">
        <f t="shared" si="2"/>
        <v>6978.8539999999994</v>
      </c>
    </row>
    <row r="53" spans="1:8" ht="27.95" customHeight="1" x14ac:dyDescent="0.25">
      <c r="A53" s="30">
        <f>A52+1</f>
        <v>34</v>
      </c>
      <c r="B53" s="36" t="s">
        <v>98</v>
      </c>
      <c r="C53" s="81">
        <f>F53/D53</f>
        <v>130.89473684210526</v>
      </c>
      <c r="D53" s="79">
        <v>15.2</v>
      </c>
      <c r="E53" s="79">
        <v>15.2</v>
      </c>
      <c r="F53" s="75">
        <v>1989.6</v>
      </c>
      <c r="G53" s="75">
        <v>1210.0899999999999</v>
      </c>
      <c r="H53" s="75">
        <f t="shared" si="2"/>
        <v>3199.6899999999996</v>
      </c>
    </row>
    <row r="54" spans="1:8" ht="27.95" customHeight="1" x14ac:dyDescent="0.25">
      <c r="A54" s="30">
        <f>A53+1</f>
        <v>35</v>
      </c>
      <c r="B54" s="36" t="s">
        <v>100</v>
      </c>
      <c r="C54" s="81">
        <f>F54/D54</f>
        <v>128.83289473684212</v>
      </c>
      <c r="D54" s="79">
        <v>15.2</v>
      </c>
      <c r="E54" s="79">
        <v>15.2</v>
      </c>
      <c r="F54" s="75">
        <v>1958.26</v>
      </c>
      <c r="G54" s="75">
        <v>864.35</v>
      </c>
      <c r="H54" s="75">
        <f t="shared" si="2"/>
        <v>2822.61</v>
      </c>
    </row>
    <row r="55" spans="1:8" ht="27.95" customHeight="1" x14ac:dyDescent="0.25">
      <c r="A55" s="30">
        <f>A54+1</f>
        <v>36</v>
      </c>
      <c r="B55" s="36" t="s">
        <v>102</v>
      </c>
      <c r="C55" s="81">
        <f>F55/D55</f>
        <v>95.280263157894737</v>
      </c>
      <c r="D55" s="79">
        <v>15.2</v>
      </c>
      <c r="E55" s="79">
        <v>15.2</v>
      </c>
      <c r="F55" s="75">
        <v>1448.26</v>
      </c>
      <c r="G55" s="75">
        <v>691.48</v>
      </c>
      <c r="H55" s="75">
        <f t="shared" si="2"/>
        <v>2139.7399999999998</v>
      </c>
    </row>
    <row r="56" spans="1:8" ht="27.95" customHeight="1" x14ac:dyDescent="0.25">
      <c r="A56" s="30">
        <f>A55+1</f>
        <v>37</v>
      </c>
      <c r="B56" s="36" t="s">
        <v>104</v>
      </c>
      <c r="C56" s="81">
        <f>F56/D56</f>
        <v>237.60921052631579</v>
      </c>
      <c r="D56" s="79">
        <v>15.2</v>
      </c>
      <c r="E56" s="79">
        <v>15.2</v>
      </c>
      <c r="F56" s="75">
        <v>3611.66</v>
      </c>
      <c r="G56" s="75">
        <v>518.61</v>
      </c>
      <c r="H56" s="75">
        <f t="shared" si="2"/>
        <v>4130.2699999999995</v>
      </c>
    </row>
    <row r="57" spans="1:8" ht="27.95" customHeight="1" x14ac:dyDescent="0.25">
      <c r="A57" s="30"/>
      <c r="B57" s="23" t="s">
        <v>105</v>
      </c>
      <c r="C57" s="81"/>
      <c r="D57" s="79"/>
      <c r="E57" s="79"/>
      <c r="F57" s="75"/>
      <c r="G57" s="75"/>
      <c r="H57" s="75"/>
    </row>
    <row r="58" spans="1:8" ht="27.95" customHeight="1" x14ac:dyDescent="0.25">
      <c r="A58" s="30">
        <v>38</v>
      </c>
      <c r="B58" s="43" t="s">
        <v>306</v>
      </c>
      <c r="C58" s="81">
        <v>377.47</v>
      </c>
      <c r="D58" s="79">
        <v>15.2</v>
      </c>
      <c r="E58" s="79">
        <v>15.2</v>
      </c>
      <c r="F58" s="66">
        <f>C58*E58</f>
        <v>5737.5439999999999</v>
      </c>
      <c r="G58" s="75">
        <v>0</v>
      </c>
      <c r="H58" s="75">
        <f t="shared" ref="H58:H71" si="3">F58+G58</f>
        <v>5737.5439999999999</v>
      </c>
    </row>
    <row r="59" spans="1:8" ht="27.95" customHeight="1" x14ac:dyDescent="0.25">
      <c r="A59" s="30">
        <f>A58+1</f>
        <v>39</v>
      </c>
      <c r="B59" s="31" t="s">
        <v>108</v>
      </c>
      <c r="C59" s="81">
        <f>F59/D59</f>
        <v>336.46776315789475</v>
      </c>
      <c r="D59" s="79">
        <v>15.2</v>
      </c>
      <c r="E59" s="79">
        <v>15.2</v>
      </c>
      <c r="F59" s="75">
        <v>5114.3100000000004</v>
      </c>
      <c r="G59" s="75">
        <v>1037.22</v>
      </c>
      <c r="H59" s="75">
        <f t="shared" si="3"/>
        <v>6151.5300000000007</v>
      </c>
    </row>
    <row r="60" spans="1:8" ht="27.95" customHeight="1" x14ac:dyDescent="0.25">
      <c r="A60" s="30">
        <f t="shared" ref="A60:A71" si="4">A59+1</f>
        <v>40</v>
      </c>
      <c r="B60" s="36" t="s">
        <v>110</v>
      </c>
      <c r="C60" s="81">
        <f t="shared" ref="C60:C71" si="5">F60/D60</f>
        <v>360.8388157894737</v>
      </c>
      <c r="D60" s="79">
        <v>15.2</v>
      </c>
      <c r="E60" s="79">
        <v>15.2</v>
      </c>
      <c r="F60" s="75">
        <v>5484.75</v>
      </c>
      <c r="G60" s="75">
        <v>0</v>
      </c>
      <c r="H60" s="75">
        <f t="shared" si="3"/>
        <v>5484.75</v>
      </c>
    </row>
    <row r="61" spans="1:8" ht="27.95" customHeight="1" x14ac:dyDescent="0.25">
      <c r="A61" s="30">
        <f t="shared" si="4"/>
        <v>41</v>
      </c>
      <c r="B61" s="36" t="s">
        <v>112</v>
      </c>
      <c r="C61" s="81">
        <f t="shared" si="5"/>
        <v>328.56973684210527</v>
      </c>
      <c r="D61" s="79">
        <v>15.2</v>
      </c>
      <c r="E61" s="79">
        <v>15.2</v>
      </c>
      <c r="F61" s="75">
        <v>4994.26</v>
      </c>
      <c r="G61" s="75">
        <v>691.48</v>
      </c>
      <c r="H61" s="75">
        <f t="shared" si="3"/>
        <v>5685.74</v>
      </c>
    </row>
    <row r="62" spans="1:8" ht="27.95" customHeight="1" x14ac:dyDescent="0.25">
      <c r="A62" s="30">
        <f t="shared" si="4"/>
        <v>42</v>
      </c>
      <c r="B62" s="36" t="s">
        <v>114</v>
      </c>
      <c r="C62" s="81">
        <f t="shared" si="5"/>
        <v>379.27171052631581</v>
      </c>
      <c r="D62" s="79">
        <v>15.2</v>
      </c>
      <c r="E62" s="79">
        <v>15.2</v>
      </c>
      <c r="F62" s="75">
        <v>5764.93</v>
      </c>
      <c r="G62" s="75">
        <v>0</v>
      </c>
      <c r="H62" s="75">
        <f t="shared" si="3"/>
        <v>5764.93</v>
      </c>
    </row>
    <row r="63" spans="1:8" ht="27.95" customHeight="1" x14ac:dyDescent="0.25">
      <c r="A63" s="30">
        <f t="shared" si="4"/>
        <v>43</v>
      </c>
      <c r="B63" s="36" t="s">
        <v>116</v>
      </c>
      <c r="C63" s="81">
        <f>F63/D63</f>
        <v>305.8828947368421</v>
      </c>
      <c r="D63" s="79">
        <v>15.2</v>
      </c>
      <c r="E63" s="79">
        <v>15.2</v>
      </c>
      <c r="F63" s="75">
        <v>4649.42</v>
      </c>
      <c r="G63" s="75">
        <v>0</v>
      </c>
      <c r="H63" s="75">
        <f t="shared" si="3"/>
        <v>4649.42</v>
      </c>
    </row>
    <row r="64" spans="1:8" ht="27.95" customHeight="1" x14ac:dyDescent="0.25">
      <c r="A64" s="30">
        <f t="shared" si="4"/>
        <v>44</v>
      </c>
      <c r="B64" s="36" t="s">
        <v>118</v>
      </c>
      <c r="C64" s="81">
        <f t="shared" si="5"/>
        <v>251.86710526315792</v>
      </c>
      <c r="D64" s="79">
        <v>15.2</v>
      </c>
      <c r="E64" s="79">
        <v>15.2</v>
      </c>
      <c r="F64" s="75">
        <v>3828.38</v>
      </c>
      <c r="G64" s="75">
        <v>1210.0899999999999</v>
      </c>
      <c r="H64" s="75">
        <f t="shared" si="3"/>
        <v>5038.47</v>
      </c>
    </row>
    <row r="65" spans="1:8" ht="27.95" customHeight="1" x14ac:dyDescent="0.25">
      <c r="A65" s="30">
        <f t="shared" si="4"/>
        <v>45</v>
      </c>
      <c r="B65" s="36" t="s">
        <v>120</v>
      </c>
      <c r="C65" s="81">
        <f t="shared" si="5"/>
        <v>251.86710526315792</v>
      </c>
      <c r="D65" s="79">
        <v>15.2</v>
      </c>
      <c r="E65" s="79">
        <v>15.2</v>
      </c>
      <c r="F65" s="75">
        <v>3828.38</v>
      </c>
      <c r="G65" s="75">
        <v>1037.22</v>
      </c>
      <c r="H65" s="75">
        <f t="shared" si="3"/>
        <v>4865.6000000000004</v>
      </c>
    </row>
    <row r="66" spans="1:8" ht="27.95" customHeight="1" x14ac:dyDescent="0.25">
      <c r="A66" s="30">
        <f t="shared" si="4"/>
        <v>46</v>
      </c>
      <c r="B66" s="36" t="s">
        <v>122</v>
      </c>
      <c r="C66" s="81">
        <f t="shared" si="5"/>
        <v>251.86710526315792</v>
      </c>
      <c r="D66" s="79">
        <v>15.2</v>
      </c>
      <c r="E66" s="79">
        <v>15.2</v>
      </c>
      <c r="F66" s="75">
        <v>3828.38</v>
      </c>
      <c r="G66" s="75">
        <v>1037.22</v>
      </c>
      <c r="H66" s="75">
        <f t="shared" si="3"/>
        <v>4865.6000000000004</v>
      </c>
    </row>
    <row r="67" spans="1:8" ht="27.95" customHeight="1" x14ac:dyDescent="0.25">
      <c r="A67" s="30">
        <f t="shared" si="4"/>
        <v>47</v>
      </c>
      <c r="B67" s="36" t="s">
        <v>124</v>
      </c>
      <c r="C67" s="81">
        <f t="shared" si="5"/>
        <v>251.86710526315792</v>
      </c>
      <c r="D67" s="79">
        <v>15.2</v>
      </c>
      <c r="E67" s="79">
        <v>15.2</v>
      </c>
      <c r="F67" s="75">
        <v>3828.38</v>
      </c>
      <c r="G67" s="75">
        <v>1037.22</v>
      </c>
      <c r="H67" s="75">
        <f t="shared" si="3"/>
        <v>4865.6000000000004</v>
      </c>
    </row>
    <row r="68" spans="1:8" ht="27.95" customHeight="1" x14ac:dyDescent="0.25">
      <c r="A68" s="30">
        <f t="shared" si="4"/>
        <v>48</v>
      </c>
      <c r="B68" s="36" t="s">
        <v>126</v>
      </c>
      <c r="C68" s="81">
        <v>319.39</v>
      </c>
      <c r="D68" s="79">
        <v>15.2</v>
      </c>
      <c r="E68" s="79">
        <v>15.2</v>
      </c>
      <c r="F68" s="75">
        <f>C68*E68</f>
        <v>4854.7279999999992</v>
      </c>
      <c r="G68" s="75">
        <v>691.48</v>
      </c>
      <c r="H68" s="75">
        <f t="shared" si="3"/>
        <v>5546.2079999999987</v>
      </c>
    </row>
    <row r="69" spans="1:8" ht="27.95" customHeight="1" x14ac:dyDescent="0.25">
      <c r="A69" s="30">
        <f t="shared" si="4"/>
        <v>49</v>
      </c>
      <c r="B69" s="48" t="s">
        <v>128</v>
      </c>
      <c r="C69" s="81">
        <f t="shared" si="5"/>
        <v>319.39276315789476</v>
      </c>
      <c r="D69" s="79">
        <v>15.2</v>
      </c>
      <c r="E69" s="79">
        <v>15.2</v>
      </c>
      <c r="F69" s="75">
        <v>4854.7700000000004</v>
      </c>
      <c r="G69" s="75">
        <v>0</v>
      </c>
      <c r="H69" s="75">
        <f t="shared" si="3"/>
        <v>4854.7700000000004</v>
      </c>
    </row>
    <row r="70" spans="1:8" ht="27.95" customHeight="1" x14ac:dyDescent="0.25">
      <c r="A70" s="30">
        <f t="shared" si="4"/>
        <v>50</v>
      </c>
      <c r="B70" s="36" t="s">
        <v>130</v>
      </c>
      <c r="C70" s="81">
        <f>F70/D70</f>
        <v>319.39276315789476</v>
      </c>
      <c r="D70" s="79">
        <v>15.2</v>
      </c>
      <c r="E70" s="79">
        <v>15.2</v>
      </c>
      <c r="F70" s="75">
        <v>4854.7700000000004</v>
      </c>
      <c r="G70" s="75">
        <v>691.48</v>
      </c>
      <c r="H70" s="75">
        <f t="shared" si="3"/>
        <v>5546.25</v>
      </c>
    </row>
    <row r="71" spans="1:8" ht="27.95" customHeight="1" x14ac:dyDescent="0.25">
      <c r="A71" s="30">
        <f t="shared" si="4"/>
        <v>51</v>
      </c>
      <c r="B71" s="36" t="s">
        <v>132</v>
      </c>
      <c r="C71" s="81">
        <f t="shared" si="5"/>
        <v>186.91381578947372</v>
      </c>
      <c r="D71" s="79">
        <v>15.2</v>
      </c>
      <c r="E71" s="79">
        <v>15.2</v>
      </c>
      <c r="F71" s="75">
        <v>2841.09</v>
      </c>
      <c r="G71" s="75">
        <v>518.61</v>
      </c>
      <c r="H71" s="75">
        <f t="shared" si="3"/>
        <v>3359.7000000000003</v>
      </c>
    </row>
    <row r="72" spans="1:8" ht="27.95" customHeight="1" x14ac:dyDescent="0.25">
      <c r="A72" s="30"/>
      <c r="B72" s="23" t="s">
        <v>133</v>
      </c>
      <c r="C72" s="81"/>
      <c r="D72" s="79"/>
      <c r="E72" s="79"/>
      <c r="F72" s="75"/>
      <c r="G72" s="75"/>
      <c r="H72" s="75"/>
    </row>
    <row r="73" spans="1:8" ht="27.95" customHeight="1" x14ac:dyDescent="0.25">
      <c r="A73" s="30">
        <v>52</v>
      </c>
      <c r="B73" s="36" t="s">
        <v>135</v>
      </c>
      <c r="C73" s="81">
        <v>319.39</v>
      </c>
      <c r="D73" s="79">
        <v>15.2</v>
      </c>
      <c r="E73" s="79">
        <v>15.2</v>
      </c>
      <c r="F73" s="75">
        <f>C73*E73</f>
        <v>4854.7279999999992</v>
      </c>
      <c r="G73" s="75">
        <v>518.61</v>
      </c>
      <c r="H73" s="75">
        <f t="shared" ref="H73:H79" si="6">F73+G73</f>
        <v>5373.3379999999988</v>
      </c>
    </row>
    <row r="74" spans="1:8" ht="27.95" customHeight="1" x14ac:dyDescent="0.25">
      <c r="A74" s="30">
        <f t="shared" ref="A74:A79" si="7">A73+1</f>
        <v>53</v>
      </c>
      <c r="B74" s="36" t="s">
        <v>137</v>
      </c>
      <c r="C74" s="81">
        <f>F74/D74</f>
        <v>261.98421052631579</v>
      </c>
      <c r="D74" s="79">
        <v>15.2</v>
      </c>
      <c r="E74" s="79">
        <v>15.2</v>
      </c>
      <c r="F74" s="75">
        <v>3982.16</v>
      </c>
      <c r="G74" s="75">
        <v>1037.22</v>
      </c>
      <c r="H74" s="75">
        <f t="shared" si="6"/>
        <v>5019.38</v>
      </c>
    </row>
    <row r="75" spans="1:8" ht="27.95" customHeight="1" x14ac:dyDescent="0.25">
      <c r="A75" s="30">
        <f t="shared" si="7"/>
        <v>54</v>
      </c>
      <c r="B75" s="36" t="s">
        <v>139</v>
      </c>
      <c r="C75" s="81">
        <f>F75/D75</f>
        <v>251.86644736842106</v>
      </c>
      <c r="D75" s="79">
        <v>15.2</v>
      </c>
      <c r="E75" s="79">
        <v>15.2</v>
      </c>
      <c r="F75" s="75">
        <v>3828.37</v>
      </c>
      <c r="G75" s="75">
        <v>1210.0899999999999</v>
      </c>
      <c r="H75" s="75">
        <f t="shared" si="6"/>
        <v>5038.46</v>
      </c>
    </row>
    <row r="76" spans="1:8" ht="27.95" customHeight="1" x14ac:dyDescent="0.25">
      <c r="A76" s="30">
        <f t="shared" si="7"/>
        <v>55</v>
      </c>
      <c r="B76" s="43" t="s">
        <v>141</v>
      </c>
      <c r="C76" s="81">
        <f>F76/D76</f>
        <v>269.11381578947373</v>
      </c>
      <c r="D76" s="30">
        <v>15.2</v>
      </c>
      <c r="E76" s="79">
        <v>15.2</v>
      </c>
      <c r="F76" s="75">
        <v>4090.53</v>
      </c>
      <c r="G76" s="75">
        <v>518.61</v>
      </c>
      <c r="H76" s="75">
        <f t="shared" si="6"/>
        <v>4609.1400000000003</v>
      </c>
    </row>
    <row r="77" spans="1:8" ht="27.95" customHeight="1" x14ac:dyDescent="0.25">
      <c r="A77" s="30">
        <f t="shared" si="7"/>
        <v>56</v>
      </c>
      <c r="B77" s="36" t="s">
        <v>143</v>
      </c>
      <c r="C77" s="81">
        <f>F77/D77</f>
        <v>251.86710526315792</v>
      </c>
      <c r="D77" s="79">
        <v>15.2</v>
      </c>
      <c r="E77" s="79">
        <v>15.2</v>
      </c>
      <c r="F77" s="75">
        <v>3828.38</v>
      </c>
      <c r="G77" s="75">
        <v>1037.22</v>
      </c>
      <c r="H77" s="75">
        <f t="shared" si="6"/>
        <v>4865.6000000000004</v>
      </c>
    </row>
    <row r="78" spans="1:8" ht="27.95" customHeight="1" x14ac:dyDescent="0.25">
      <c r="A78" s="30">
        <f t="shared" si="7"/>
        <v>57</v>
      </c>
      <c r="B78" s="36" t="s">
        <v>145</v>
      </c>
      <c r="C78" s="81">
        <f>F78/D78</f>
        <v>251.86644736842106</v>
      </c>
      <c r="D78" s="79">
        <v>15.2</v>
      </c>
      <c r="E78" s="79">
        <v>15.2</v>
      </c>
      <c r="F78" s="75">
        <v>3828.37</v>
      </c>
      <c r="G78" s="75">
        <v>864.35</v>
      </c>
      <c r="H78" s="75">
        <f t="shared" si="6"/>
        <v>4692.72</v>
      </c>
    </row>
    <row r="79" spans="1:8" ht="27.95" customHeight="1" x14ac:dyDescent="0.25">
      <c r="A79" s="30">
        <f t="shared" si="7"/>
        <v>58</v>
      </c>
      <c r="B79" s="36" t="s">
        <v>147</v>
      </c>
      <c r="C79" s="81">
        <v>366.8</v>
      </c>
      <c r="D79" s="79">
        <v>15.2</v>
      </c>
      <c r="E79" s="79">
        <v>15.2</v>
      </c>
      <c r="F79" s="75">
        <f>C79*E79</f>
        <v>5575.36</v>
      </c>
      <c r="G79" s="75">
        <v>1037.22</v>
      </c>
      <c r="H79" s="75">
        <f t="shared" si="6"/>
        <v>6612.58</v>
      </c>
    </row>
    <row r="80" spans="1:8" ht="27.95" customHeight="1" x14ac:dyDescent="0.25">
      <c r="A80" s="30"/>
      <c r="B80" s="53" t="s">
        <v>148</v>
      </c>
      <c r="C80" s="81"/>
      <c r="D80" s="84"/>
      <c r="E80" s="79"/>
      <c r="F80" s="85"/>
      <c r="G80" s="75"/>
      <c r="H80" s="75"/>
    </row>
    <row r="81" spans="1:8" ht="27.95" customHeight="1" x14ac:dyDescent="0.25">
      <c r="A81" s="30">
        <v>59</v>
      </c>
      <c r="B81" s="43" t="s">
        <v>150</v>
      </c>
      <c r="C81" s="81">
        <v>377.47</v>
      </c>
      <c r="D81" s="67">
        <v>15.2</v>
      </c>
      <c r="E81" s="79">
        <v>15.2</v>
      </c>
      <c r="F81" s="75">
        <f>C81*E81</f>
        <v>5737.5439999999999</v>
      </c>
      <c r="G81" s="75">
        <v>0</v>
      </c>
      <c r="H81" s="75">
        <f>F81+G81</f>
        <v>5737.5439999999999</v>
      </c>
    </row>
    <row r="82" spans="1:8" ht="27.95" customHeight="1" x14ac:dyDescent="0.25">
      <c r="A82" s="30">
        <v>60</v>
      </c>
      <c r="B82" s="57" t="s">
        <v>152</v>
      </c>
      <c r="C82" s="81">
        <f>F82/D82</f>
        <v>305.8828947368421</v>
      </c>
      <c r="D82" s="67">
        <v>15.2</v>
      </c>
      <c r="E82" s="79">
        <v>15.2</v>
      </c>
      <c r="F82" s="75">
        <v>4649.42</v>
      </c>
      <c r="G82" s="75">
        <v>518.25</v>
      </c>
      <c r="H82" s="75">
        <f>F82+G82</f>
        <v>5167.67</v>
      </c>
    </row>
    <row r="83" spans="1:8" ht="27.95" customHeight="1" x14ac:dyDescent="0.25">
      <c r="A83" s="30">
        <v>61</v>
      </c>
      <c r="B83" s="57" t="s">
        <v>154</v>
      </c>
      <c r="C83" s="81">
        <f>F83/D83</f>
        <v>336.46776315789475</v>
      </c>
      <c r="D83" s="79">
        <v>15.2</v>
      </c>
      <c r="E83" s="79">
        <v>15.2</v>
      </c>
      <c r="F83" s="75">
        <v>5114.3100000000004</v>
      </c>
      <c r="G83" s="75">
        <v>518.61</v>
      </c>
      <c r="H83" s="75">
        <f>F83+G83</f>
        <v>5632.92</v>
      </c>
    </row>
    <row r="84" spans="1:8" ht="27.95" customHeight="1" x14ac:dyDescent="0.25">
      <c r="A84" s="30">
        <v>62</v>
      </c>
      <c r="B84" s="57" t="s">
        <v>311</v>
      </c>
      <c r="C84" s="81">
        <v>315</v>
      </c>
      <c r="D84" s="79">
        <v>15.2</v>
      </c>
      <c r="E84" s="79">
        <v>15.2</v>
      </c>
      <c r="F84" s="75">
        <f>C84*E84</f>
        <v>4788</v>
      </c>
      <c r="G84" s="75">
        <v>0</v>
      </c>
      <c r="H84" s="75">
        <f>F84+G84</f>
        <v>4788</v>
      </c>
    </row>
    <row r="85" spans="1:8" ht="27.95" customHeight="1" x14ac:dyDescent="0.25">
      <c r="A85" s="30"/>
      <c r="B85" s="53" t="s">
        <v>155</v>
      </c>
      <c r="C85" s="81"/>
      <c r="D85" s="67"/>
      <c r="E85" s="79"/>
      <c r="F85" s="75"/>
      <c r="G85" s="75"/>
      <c r="H85" s="75"/>
    </row>
    <row r="86" spans="1:8" ht="27.95" customHeight="1" x14ac:dyDescent="0.25">
      <c r="A86" s="30">
        <v>63</v>
      </c>
      <c r="B86" s="43" t="s">
        <v>157</v>
      </c>
      <c r="C86" s="81">
        <v>326.67</v>
      </c>
      <c r="D86" s="79">
        <v>15.2</v>
      </c>
      <c r="E86" s="79">
        <v>15.2</v>
      </c>
      <c r="F86" s="75">
        <f>C86*E86</f>
        <v>4965.384</v>
      </c>
      <c r="G86" s="75">
        <v>0</v>
      </c>
      <c r="H86" s="75">
        <f>F86+G86</f>
        <v>4965.384</v>
      </c>
    </row>
    <row r="87" spans="1:8" ht="27.95" customHeight="1" x14ac:dyDescent="0.25">
      <c r="A87" s="30"/>
      <c r="B87" s="23" t="s">
        <v>158</v>
      </c>
      <c r="C87" s="81"/>
      <c r="D87" s="79"/>
      <c r="E87" s="79"/>
      <c r="F87" s="75"/>
      <c r="G87" s="75"/>
      <c r="H87" s="75"/>
    </row>
    <row r="88" spans="1:8" ht="22.5" customHeight="1" x14ac:dyDescent="0.3">
      <c r="A88" s="3">
        <v>64</v>
      </c>
      <c r="B88" s="39" t="s">
        <v>160</v>
      </c>
      <c r="C88" s="81">
        <v>309.48</v>
      </c>
      <c r="D88" s="79">
        <v>15.2</v>
      </c>
      <c r="E88" s="79">
        <v>15.2</v>
      </c>
      <c r="F88" s="75">
        <f>C88*E88</f>
        <v>4704.0960000000005</v>
      </c>
      <c r="G88" s="75">
        <v>0</v>
      </c>
      <c r="H88" s="75">
        <f t="shared" ref="H88:H93" si="8">F88+G88</f>
        <v>4704.0960000000005</v>
      </c>
    </row>
    <row r="89" spans="1:8" ht="27.95" customHeight="1" x14ac:dyDescent="0.25">
      <c r="A89" s="3">
        <v>65</v>
      </c>
      <c r="B89" s="36" t="s">
        <v>164</v>
      </c>
      <c r="C89" s="81">
        <f>F89/D89</f>
        <v>261.98421052631579</v>
      </c>
      <c r="D89" s="79">
        <v>15.2</v>
      </c>
      <c r="E89" s="79">
        <v>15.2</v>
      </c>
      <c r="F89" s="75">
        <v>3982.16</v>
      </c>
      <c r="G89" s="75">
        <v>864.35</v>
      </c>
      <c r="H89" s="75">
        <f t="shared" si="8"/>
        <v>4846.51</v>
      </c>
    </row>
    <row r="90" spans="1:8" ht="27.95" customHeight="1" x14ac:dyDescent="0.25">
      <c r="A90" s="3">
        <f>A89+1</f>
        <v>66</v>
      </c>
      <c r="B90" s="48" t="s">
        <v>166</v>
      </c>
      <c r="C90" s="81">
        <f>F90/D90</f>
        <v>318.76381578947371</v>
      </c>
      <c r="D90" s="79">
        <v>15.2</v>
      </c>
      <c r="E90" s="79">
        <v>15.2</v>
      </c>
      <c r="F90" s="66">
        <v>4845.21</v>
      </c>
      <c r="G90" s="75">
        <v>0</v>
      </c>
      <c r="H90" s="75">
        <f t="shared" si="8"/>
        <v>4845.21</v>
      </c>
    </row>
    <row r="91" spans="1:8" ht="27.95" customHeight="1" x14ac:dyDescent="0.25">
      <c r="A91" s="3">
        <f>A90+1</f>
        <v>67</v>
      </c>
      <c r="B91" s="48" t="s">
        <v>168</v>
      </c>
      <c r="C91" s="81">
        <v>316.18</v>
      </c>
      <c r="D91" s="79">
        <v>15.2</v>
      </c>
      <c r="E91" s="79">
        <v>15.2</v>
      </c>
      <c r="F91" s="66">
        <f>C91*E91</f>
        <v>4805.9359999999997</v>
      </c>
      <c r="G91" s="75">
        <v>518.61</v>
      </c>
      <c r="H91" s="75">
        <f t="shared" si="8"/>
        <v>5324.5459999999994</v>
      </c>
    </row>
    <row r="92" spans="1:8" ht="27.95" customHeight="1" x14ac:dyDescent="0.25">
      <c r="A92" s="3">
        <f>A91+1</f>
        <v>68</v>
      </c>
      <c r="B92" s="36" t="s">
        <v>170</v>
      </c>
      <c r="C92" s="81">
        <f>F92/D92</f>
        <v>251.86710526315792</v>
      </c>
      <c r="D92" s="79">
        <v>15.2</v>
      </c>
      <c r="E92" s="79">
        <v>15.2</v>
      </c>
      <c r="F92" s="75">
        <v>3828.38</v>
      </c>
      <c r="G92" s="75">
        <v>1037.22</v>
      </c>
      <c r="H92" s="75">
        <f t="shared" si="8"/>
        <v>4865.6000000000004</v>
      </c>
    </row>
    <row r="93" spans="1:8" ht="27.95" customHeight="1" x14ac:dyDescent="0.25">
      <c r="A93" s="3">
        <f>A92+1</f>
        <v>69</v>
      </c>
      <c r="B93" s="36" t="s">
        <v>321</v>
      </c>
      <c r="C93" s="81">
        <v>305.92</v>
      </c>
      <c r="D93" s="79">
        <v>15.2</v>
      </c>
      <c r="E93" s="79">
        <v>15.2</v>
      </c>
      <c r="F93" s="75">
        <f>C93*D93</f>
        <v>4649.9840000000004</v>
      </c>
      <c r="G93" s="75">
        <v>0</v>
      </c>
      <c r="H93" s="75">
        <f t="shared" si="8"/>
        <v>4649.9840000000004</v>
      </c>
    </row>
    <row r="94" spans="1:8" ht="27.95" customHeight="1" x14ac:dyDescent="0.25">
      <c r="A94" s="30"/>
      <c r="B94" s="23" t="s">
        <v>171</v>
      </c>
      <c r="C94" s="81"/>
      <c r="D94" s="79"/>
      <c r="E94" s="79"/>
      <c r="F94" s="75"/>
      <c r="G94" s="75"/>
      <c r="H94" s="75"/>
    </row>
    <row r="95" spans="1:8" ht="27.95" customHeight="1" x14ac:dyDescent="0.25">
      <c r="A95" s="30">
        <v>70</v>
      </c>
      <c r="B95" s="36" t="s">
        <v>173</v>
      </c>
      <c r="C95" s="81">
        <v>377.47</v>
      </c>
      <c r="D95" s="79">
        <v>15.2</v>
      </c>
      <c r="E95" s="79">
        <v>15.2</v>
      </c>
      <c r="F95" s="75">
        <f>C95*E95</f>
        <v>5737.5439999999999</v>
      </c>
      <c r="G95" s="75">
        <v>0</v>
      </c>
      <c r="H95" s="75">
        <f t="shared" ref="H95:H116" si="9">F95+G95</f>
        <v>5737.5439999999999</v>
      </c>
    </row>
    <row r="96" spans="1:8" ht="27.95" customHeight="1" x14ac:dyDescent="0.25">
      <c r="A96" s="30">
        <f t="shared" ref="A96:A149" si="10">A95+1</f>
        <v>71</v>
      </c>
      <c r="B96" s="36" t="s">
        <v>175</v>
      </c>
      <c r="C96" s="81">
        <v>269.11</v>
      </c>
      <c r="D96" s="79">
        <v>15.2</v>
      </c>
      <c r="E96" s="79">
        <v>15.2</v>
      </c>
      <c r="F96" s="75">
        <f>C96*E96</f>
        <v>4090.4720000000002</v>
      </c>
      <c r="G96" s="75">
        <v>1037.22</v>
      </c>
      <c r="H96" s="75">
        <f t="shared" si="9"/>
        <v>5127.692</v>
      </c>
    </row>
    <row r="97" spans="1:8" ht="27.95" customHeight="1" x14ac:dyDescent="0.25">
      <c r="A97" s="30">
        <f t="shared" si="10"/>
        <v>72</v>
      </c>
      <c r="B97" s="36" t="s">
        <v>177</v>
      </c>
      <c r="C97" s="81">
        <f t="shared" ref="C97:C116" si="11">F97/D97</f>
        <v>269.11381578947373</v>
      </c>
      <c r="D97" s="79">
        <v>15.2</v>
      </c>
      <c r="E97" s="79">
        <v>15.2</v>
      </c>
      <c r="F97" s="75">
        <v>4090.53</v>
      </c>
      <c r="G97" s="75">
        <v>1210.0899999999999</v>
      </c>
      <c r="H97" s="75">
        <f t="shared" si="9"/>
        <v>5300.62</v>
      </c>
    </row>
    <row r="98" spans="1:8" ht="27.95" customHeight="1" x14ac:dyDescent="0.25">
      <c r="A98" s="30">
        <f t="shared" si="10"/>
        <v>73</v>
      </c>
      <c r="B98" s="36" t="s">
        <v>179</v>
      </c>
      <c r="C98" s="81">
        <f t="shared" si="11"/>
        <v>269.11381578947373</v>
      </c>
      <c r="D98" s="79">
        <v>15.2</v>
      </c>
      <c r="E98" s="79">
        <v>15.2</v>
      </c>
      <c r="F98" s="75">
        <v>4090.53</v>
      </c>
      <c r="G98" s="75">
        <v>864.35</v>
      </c>
      <c r="H98" s="75">
        <f t="shared" si="9"/>
        <v>4954.88</v>
      </c>
    </row>
    <row r="99" spans="1:8" ht="27.95" customHeight="1" x14ac:dyDescent="0.25">
      <c r="A99" s="30">
        <f t="shared" si="10"/>
        <v>74</v>
      </c>
      <c r="B99" s="36" t="s">
        <v>181</v>
      </c>
      <c r="C99" s="81">
        <f t="shared" si="11"/>
        <v>269.11381578947373</v>
      </c>
      <c r="D99" s="79">
        <v>15.2</v>
      </c>
      <c r="E99" s="79">
        <v>15.2</v>
      </c>
      <c r="F99" s="75">
        <v>4090.53</v>
      </c>
      <c r="G99" s="75">
        <v>0</v>
      </c>
      <c r="H99" s="75">
        <f t="shared" si="9"/>
        <v>4090.53</v>
      </c>
    </row>
    <row r="100" spans="1:8" ht="27.95" customHeight="1" x14ac:dyDescent="0.25">
      <c r="A100" s="30">
        <f t="shared" si="10"/>
        <v>75</v>
      </c>
      <c r="B100" s="36" t="s">
        <v>183</v>
      </c>
      <c r="C100" s="81">
        <f t="shared" si="11"/>
        <v>269.11381578947373</v>
      </c>
      <c r="D100" s="79">
        <v>15.2</v>
      </c>
      <c r="E100" s="79">
        <v>15.2</v>
      </c>
      <c r="F100" s="75">
        <v>4090.53</v>
      </c>
      <c r="G100" s="75">
        <v>1037.22</v>
      </c>
      <c r="H100" s="75">
        <f t="shared" si="9"/>
        <v>5127.75</v>
      </c>
    </row>
    <row r="101" spans="1:8" ht="27.95" customHeight="1" x14ac:dyDescent="0.25">
      <c r="A101" s="30">
        <f t="shared" si="10"/>
        <v>76</v>
      </c>
      <c r="B101" s="36" t="s">
        <v>185</v>
      </c>
      <c r="C101" s="81">
        <f t="shared" si="11"/>
        <v>269.11381578947373</v>
      </c>
      <c r="D101" s="79">
        <v>15.2</v>
      </c>
      <c r="E101" s="79">
        <v>15.2</v>
      </c>
      <c r="F101" s="75">
        <v>4090.53</v>
      </c>
      <c r="G101" s="75">
        <v>1037.22</v>
      </c>
      <c r="H101" s="75">
        <f t="shared" si="9"/>
        <v>5127.75</v>
      </c>
    </row>
    <row r="102" spans="1:8" ht="27.95" customHeight="1" x14ac:dyDescent="0.25">
      <c r="A102" s="30">
        <f t="shared" si="10"/>
        <v>77</v>
      </c>
      <c r="B102" s="36" t="s">
        <v>187</v>
      </c>
      <c r="C102" s="81">
        <f t="shared" si="11"/>
        <v>269.11381578947373</v>
      </c>
      <c r="D102" s="79">
        <v>15.2</v>
      </c>
      <c r="E102" s="79">
        <v>15.2</v>
      </c>
      <c r="F102" s="75">
        <v>4090.53</v>
      </c>
      <c r="G102" s="75">
        <v>691.48</v>
      </c>
      <c r="H102" s="75">
        <f t="shared" si="9"/>
        <v>4782.01</v>
      </c>
    </row>
    <row r="103" spans="1:8" ht="27.95" customHeight="1" x14ac:dyDescent="0.25">
      <c r="A103" s="30">
        <f t="shared" si="10"/>
        <v>78</v>
      </c>
      <c r="B103" s="36" t="s">
        <v>189</v>
      </c>
      <c r="C103" s="81">
        <f t="shared" si="11"/>
        <v>269.11381578947373</v>
      </c>
      <c r="D103" s="79">
        <v>15.2</v>
      </c>
      <c r="E103" s="79">
        <v>15.2</v>
      </c>
      <c r="F103" s="75">
        <v>4090.53</v>
      </c>
      <c r="G103" s="75">
        <v>1037.22</v>
      </c>
      <c r="H103" s="75">
        <f t="shared" si="9"/>
        <v>5127.75</v>
      </c>
    </row>
    <row r="104" spans="1:8" ht="27.95" customHeight="1" x14ac:dyDescent="0.25">
      <c r="A104" s="30">
        <f t="shared" si="10"/>
        <v>79</v>
      </c>
      <c r="B104" s="36" t="s">
        <v>191</v>
      </c>
      <c r="C104" s="81">
        <f>F104/D104</f>
        <v>269.11381578947373</v>
      </c>
      <c r="D104" s="79">
        <v>15.2</v>
      </c>
      <c r="E104" s="79">
        <v>15.2</v>
      </c>
      <c r="F104" s="75">
        <v>4090.53</v>
      </c>
      <c r="G104" s="75">
        <v>864.35</v>
      </c>
      <c r="H104" s="75">
        <f t="shared" si="9"/>
        <v>4954.88</v>
      </c>
    </row>
    <row r="105" spans="1:8" ht="27.95" customHeight="1" x14ac:dyDescent="0.25">
      <c r="A105" s="30">
        <f t="shared" si="10"/>
        <v>80</v>
      </c>
      <c r="B105" s="36" t="s">
        <v>193</v>
      </c>
      <c r="C105" s="81">
        <f t="shared" si="11"/>
        <v>225.79605263157896</v>
      </c>
      <c r="D105" s="79">
        <v>15.2</v>
      </c>
      <c r="E105" s="79">
        <v>15.2</v>
      </c>
      <c r="F105" s="75">
        <v>3432.1</v>
      </c>
      <c r="G105" s="75">
        <v>1037.22</v>
      </c>
      <c r="H105" s="75">
        <f t="shared" si="9"/>
        <v>4469.32</v>
      </c>
    </row>
    <row r="106" spans="1:8" ht="27.95" customHeight="1" x14ac:dyDescent="0.25">
      <c r="A106" s="30">
        <f t="shared" si="10"/>
        <v>81</v>
      </c>
      <c r="B106" s="36" t="s">
        <v>195</v>
      </c>
      <c r="C106" s="81">
        <f t="shared" si="11"/>
        <v>137.0078947368421</v>
      </c>
      <c r="D106" s="79">
        <v>15.2</v>
      </c>
      <c r="E106" s="79">
        <v>15.2</v>
      </c>
      <c r="F106" s="75">
        <v>2082.52</v>
      </c>
      <c r="G106" s="75">
        <v>1037.22</v>
      </c>
      <c r="H106" s="75">
        <f t="shared" si="9"/>
        <v>3119.74</v>
      </c>
    </row>
    <row r="107" spans="1:8" ht="27.95" customHeight="1" x14ac:dyDescent="0.25">
      <c r="A107" s="30">
        <f t="shared" si="10"/>
        <v>82</v>
      </c>
      <c r="B107" s="36" t="s">
        <v>197</v>
      </c>
      <c r="C107" s="81">
        <f t="shared" si="11"/>
        <v>215.7572368421053</v>
      </c>
      <c r="D107" s="79">
        <v>15.2</v>
      </c>
      <c r="E107" s="79">
        <v>15.2</v>
      </c>
      <c r="F107" s="75">
        <v>3279.51</v>
      </c>
      <c r="G107" s="75">
        <v>1037.22</v>
      </c>
      <c r="H107" s="75">
        <f t="shared" si="9"/>
        <v>4316.7300000000005</v>
      </c>
    </row>
    <row r="108" spans="1:8" ht="27.95" customHeight="1" x14ac:dyDescent="0.25">
      <c r="A108" s="30">
        <f t="shared" si="10"/>
        <v>83</v>
      </c>
      <c r="B108" s="36" t="s">
        <v>199</v>
      </c>
      <c r="C108" s="81">
        <f t="shared" si="11"/>
        <v>225.79605263157896</v>
      </c>
      <c r="D108" s="79">
        <v>15.2</v>
      </c>
      <c r="E108" s="79">
        <v>15.2</v>
      </c>
      <c r="F108" s="75">
        <v>3432.1</v>
      </c>
      <c r="G108" s="75">
        <v>864.35</v>
      </c>
      <c r="H108" s="75">
        <f t="shared" si="9"/>
        <v>4296.45</v>
      </c>
    </row>
    <row r="109" spans="1:8" ht="27.95" customHeight="1" x14ac:dyDescent="0.25">
      <c r="A109" s="30">
        <f t="shared" si="10"/>
        <v>84</v>
      </c>
      <c r="B109" s="36" t="s">
        <v>201</v>
      </c>
      <c r="C109" s="81">
        <v>225.8</v>
      </c>
      <c r="D109" s="79">
        <v>15.2</v>
      </c>
      <c r="E109" s="79">
        <v>15.2</v>
      </c>
      <c r="F109" s="75">
        <f>C109*E109</f>
        <v>3432.16</v>
      </c>
      <c r="G109" s="75">
        <v>691.48</v>
      </c>
      <c r="H109" s="75">
        <f t="shared" si="9"/>
        <v>4123.6399999999994</v>
      </c>
    </row>
    <row r="110" spans="1:8" ht="27.95" customHeight="1" x14ac:dyDescent="0.25">
      <c r="A110" s="30">
        <f t="shared" si="10"/>
        <v>85</v>
      </c>
      <c r="B110" s="36" t="s">
        <v>203</v>
      </c>
      <c r="C110" s="81">
        <f t="shared" si="11"/>
        <v>243.26842105263157</v>
      </c>
      <c r="D110" s="79">
        <v>15.2</v>
      </c>
      <c r="E110" s="79">
        <v>15.2</v>
      </c>
      <c r="F110" s="75">
        <v>3697.68</v>
      </c>
      <c r="G110" s="75">
        <v>691.48</v>
      </c>
      <c r="H110" s="75">
        <f t="shared" si="9"/>
        <v>4389.16</v>
      </c>
    </row>
    <row r="111" spans="1:8" ht="27.95" customHeight="1" x14ac:dyDescent="0.25">
      <c r="A111" s="30">
        <f t="shared" si="10"/>
        <v>86</v>
      </c>
      <c r="B111" s="36" t="s">
        <v>205</v>
      </c>
      <c r="C111" s="81">
        <f t="shared" si="11"/>
        <v>231.57105263157897</v>
      </c>
      <c r="D111" s="79">
        <v>15.2</v>
      </c>
      <c r="E111" s="79">
        <v>15.2</v>
      </c>
      <c r="F111" s="75">
        <v>3519.88</v>
      </c>
      <c r="G111" s="75">
        <v>864.35</v>
      </c>
      <c r="H111" s="75">
        <f t="shared" si="9"/>
        <v>4384.2300000000005</v>
      </c>
    </row>
    <row r="112" spans="1:8" ht="27.95" customHeight="1" x14ac:dyDescent="0.25">
      <c r="A112" s="30">
        <f t="shared" si="10"/>
        <v>87</v>
      </c>
      <c r="B112" s="36" t="s">
        <v>207</v>
      </c>
      <c r="C112" s="81">
        <f t="shared" si="11"/>
        <v>225.79605263157896</v>
      </c>
      <c r="D112" s="79">
        <v>15.2</v>
      </c>
      <c r="E112" s="79">
        <v>15.2</v>
      </c>
      <c r="F112" s="75">
        <v>3432.1</v>
      </c>
      <c r="G112" s="75">
        <v>0</v>
      </c>
      <c r="H112" s="75">
        <f t="shared" si="9"/>
        <v>3432.1</v>
      </c>
    </row>
    <row r="113" spans="1:8" ht="27.95" customHeight="1" x14ac:dyDescent="0.25">
      <c r="A113" s="30">
        <f t="shared" si="10"/>
        <v>88</v>
      </c>
      <c r="B113" s="43" t="s">
        <v>209</v>
      </c>
      <c r="C113" s="81">
        <f>F113/D113</f>
        <v>338.66447368421052</v>
      </c>
      <c r="D113" s="79">
        <v>15.2</v>
      </c>
      <c r="E113" s="79">
        <v>15.2</v>
      </c>
      <c r="F113" s="75">
        <v>5147.7</v>
      </c>
      <c r="G113" s="75">
        <v>0</v>
      </c>
      <c r="H113" s="75">
        <f t="shared" si="9"/>
        <v>5147.7</v>
      </c>
    </row>
    <row r="114" spans="1:8" ht="27.95" customHeight="1" x14ac:dyDescent="0.25">
      <c r="A114" s="30">
        <f t="shared" si="10"/>
        <v>89</v>
      </c>
      <c r="B114" s="36" t="s">
        <v>211</v>
      </c>
      <c r="C114" s="81">
        <f t="shared" si="11"/>
        <v>244.79210526315791</v>
      </c>
      <c r="D114" s="79">
        <v>15.2</v>
      </c>
      <c r="E114" s="79">
        <v>15.2</v>
      </c>
      <c r="F114" s="75">
        <v>3720.84</v>
      </c>
      <c r="G114" s="75">
        <v>518.61</v>
      </c>
      <c r="H114" s="75">
        <f t="shared" si="9"/>
        <v>4239.45</v>
      </c>
    </row>
    <row r="115" spans="1:8" ht="27.95" customHeight="1" x14ac:dyDescent="0.25">
      <c r="A115" s="30">
        <f>A114+1</f>
        <v>90</v>
      </c>
      <c r="B115" s="36" t="s">
        <v>213</v>
      </c>
      <c r="C115" s="81">
        <f t="shared" si="11"/>
        <v>244.79210526315791</v>
      </c>
      <c r="D115" s="79">
        <v>15.2</v>
      </c>
      <c r="E115" s="79">
        <v>15.2</v>
      </c>
      <c r="F115" s="75">
        <v>3720.84</v>
      </c>
      <c r="G115" s="75">
        <v>691.48</v>
      </c>
      <c r="H115" s="75">
        <f t="shared" si="9"/>
        <v>4412.32</v>
      </c>
    </row>
    <row r="116" spans="1:8" ht="27.95" customHeight="1" x14ac:dyDescent="0.25">
      <c r="A116" s="49">
        <f>A115+1</f>
        <v>91</v>
      </c>
      <c r="B116" s="41" t="s">
        <v>215</v>
      </c>
      <c r="C116" s="81">
        <f t="shared" si="11"/>
        <v>244.79210526315791</v>
      </c>
      <c r="D116" s="79">
        <v>15.2</v>
      </c>
      <c r="E116" s="79">
        <v>15.2</v>
      </c>
      <c r="F116" s="75">
        <v>3720.84</v>
      </c>
      <c r="G116" s="75">
        <v>0</v>
      </c>
      <c r="H116" s="75">
        <f t="shared" si="9"/>
        <v>3720.84</v>
      </c>
    </row>
    <row r="117" spans="1:8" ht="27.95" customHeight="1" x14ac:dyDescent="0.25">
      <c r="A117" s="30"/>
      <c r="B117" s="23" t="s">
        <v>216</v>
      </c>
      <c r="C117" s="81"/>
      <c r="D117" s="79"/>
      <c r="E117" s="79"/>
      <c r="F117" s="75"/>
      <c r="G117" s="75"/>
      <c r="H117" s="75"/>
    </row>
    <row r="118" spans="1:8" ht="21.75" customHeight="1" x14ac:dyDescent="0.3">
      <c r="A118" s="3">
        <v>92</v>
      </c>
      <c r="B118" s="82" t="s">
        <v>218</v>
      </c>
      <c r="C118" s="81">
        <v>377.47</v>
      </c>
      <c r="D118" s="79">
        <v>15.2</v>
      </c>
      <c r="E118" s="79">
        <v>15.2</v>
      </c>
      <c r="F118" s="75">
        <f>C118*E118</f>
        <v>5737.5439999999999</v>
      </c>
      <c r="G118" s="75">
        <v>0</v>
      </c>
      <c r="H118" s="75">
        <f t="shared" ref="H118:H141" si="12">F118+G118</f>
        <v>5737.5439999999999</v>
      </c>
    </row>
    <row r="119" spans="1:8" ht="27.95" customHeight="1" x14ac:dyDescent="0.25">
      <c r="A119" s="30">
        <v>93</v>
      </c>
      <c r="B119" s="36" t="s">
        <v>220</v>
      </c>
      <c r="C119" s="81">
        <f>F119/D119</f>
        <v>400.06973684210533</v>
      </c>
      <c r="D119" s="79">
        <v>15.2</v>
      </c>
      <c r="E119" s="79">
        <v>15.2</v>
      </c>
      <c r="F119" s="75">
        <v>6081.06</v>
      </c>
      <c r="G119" s="75">
        <v>864.35</v>
      </c>
      <c r="H119" s="75">
        <f t="shared" si="12"/>
        <v>6945.4100000000008</v>
      </c>
    </row>
    <row r="120" spans="1:8" ht="27.95" customHeight="1" x14ac:dyDescent="0.25">
      <c r="A120" s="30">
        <f t="shared" si="10"/>
        <v>94</v>
      </c>
      <c r="B120" s="36" t="s">
        <v>222</v>
      </c>
      <c r="C120" s="81">
        <f>F120/D120</f>
        <v>274.27171052631581</v>
      </c>
      <c r="D120" s="79">
        <v>15.2</v>
      </c>
      <c r="E120" s="79">
        <v>15.2</v>
      </c>
      <c r="F120" s="75">
        <v>4168.93</v>
      </c>
      <c r="G120" s="75">
        <v>1037.22</v>
      </c>
      <c r="H120" s="75">
        <f t="shared" si="12"/>
        <v>5206.1500000000005</v>
      </c>
    </row>
    <row r="121" spans="1:8" ht="27.95" customHeight="1" x14ac:dyDescent="0.25">
      <c r="A121" s="30">
        <f t="shared" si="10"/>
        <v>95</v>
      </c>
      <c r="B121" s="36" t="s">
        <v>224</v>
      </c>
      <c r="C121" s="81">
        <f t="shared" ref="C121:C140" si="13">F121/D121</f>
        <v>317.57763157894738</v>
      </c>
      <c r="D121" s="79">
        <v>15.2</v>
      </c>
      <c r="E121" s="79">
        <v>15.2</v>
      </c>
      <c r="F121" s="75">
        <v>4827.18</v>
      </c>
      <c r="G121" s="75">
        <v>864.35</v>
      </c>
      <c r="H121" s="75">
        <f t="shared" si="12"/>
        <v>5691.5300000000007</v>
      </c>
    </row>
    <row r="122" spans="1:8" ht="27.95" customHeight="1" x14ac:dyDescent="0.25">
      <c r="A122" s="30">
        <f t="shared" si="10"/>
        <v>96</v>
      </c>
      <c r="B122" s="36" t="s">
        <v>226</v>
      </c>
      <c r="C122" s="81">
        <f t="shared" si="13"/>
        <v>266.84934210526319</v>
      </c>
      <c r="D122" s="79">
        <v>15.2</v>
      </c>
      <c r="E122" s="79">
        <v>14.2</v>
      </c>
      <c r="F122" s="75">
        <v>4056.11</v>
      </c>
      <c r="G122" s="75">
        <v>691.48</v>
      </c>
      <c r="H122" s="75">
        <f t="shared" si="12"/>
        <v>4747.59</v>
      </c>
    </row>
    <row r="123" spans="1:8" ht="27.95" customHeight="1" x14ac:dyDescent="0.25">
      <c r="A123" s="30">
        <f t="shared" si="10"/>
        <v>97</v>
      </c>
      <c r="B123" s="36" t="s">
        <v>228</v>
      </c>
      <c r="C123" s="81">
        <f t="shared" si="13"/>
        <v>266.84934210526319</v>
      </c>
      <c r="D123" s="79">
        <v>15.2</v>
      </c>
      <c r="E123" s="79">
        <v>15.2</v>
      </c>
      <c r="F123" s="75">
        <v>4056.11</v>
      </c>
      <c r="G123" s="75">
        <v>1037.22</v>
      </c>
      <c r="H123" s="75">
        <f t="shared" si="12"/>
        <v>5093.33</v>
      </c>
    </row>
    <row r="124" spans="1:8" ht="27.95" customHeight="1" x14ac:dyDescent="0.25">
      <c r="A124" s="30">
        <f t="shared" si="10"/>
        <v>98</v>
      </c>
      <c r="B124" s="36" t="s">
        <v>230</v>
      </c>
      <c r="C124" s="81">
        <f t="shared" si="13"/>
        <v>266.84934210526319</v>
      </c>
      <c r="D124" s="79">
        <v>15.2</v>
      </c>
      <c r="E124" s="79">
        <v>15.2</v>
      </c>
      <c r="F124" s="75">
        <v>4056.11</v>
      </c>
      <c r="G124" s="75">
        <v>691.48</v>
      </c>
      <c r="H124" s="75">
        <f t="shared" si="12"/>
        <v>4747.59</v>
      </c>
    </row>
    <row r="125" spans="1:8" ht="27.95" customHeight="1" x14ac:dyDescent="0.25">
      <c r="A125" s="30">
        <f t="shared" si="10"/>
        <v>99</v>
      </c>
      <c r="B125" s="36" t="s">
        <v>232</v>
      </c>
      <c r="C125" s="81">
        <f t="shared" si="13"/>
        <v>266.84934210526319</v>
      </c>
      <c r="D125" s="79">
        <v>15.2</v>
      </c>
      <c r="E125" s="79">
        <v>15.2</v>
      </c>
      <c r="F125" s="75">
        <v>4056.11</v>
      </c>
      <c r="G125" s="75">
        <v>864.35</v>
      </c>
      <c r="H125" s="75">
        <f t="shared" si="12"/>
        <v>4920.46</v>
      </c>
    </row>
    <row r="126" spans="1:8" ht="27.95" customHeight="1" x14ac:dyDescent="0.25">
      <c r="A126" s="30">
        <f t="shared" si="10"/>
        <v>100</v>
      </c>
      <c r="B126" s="36" t="s">
        <v>234</v>
      </c>
      <c r="C126" s="81">
        <f t="shared" si="13"/>
        <v>266.84934210526319</v>
      </c>
      <c r="D126" s="30">
        <v>15.2</v>
      </c>
      <c r="E126" s="79">
        <v>15.2</v>
      </c>
      <c r="F126" s="75">
        <v>4056.11</v>
      </c>
      <c r="G126" s="75">
        <v>518.61</v>
      </c>
      <c r="H126" s="75">
        <f t="shared" si="12"/>
        <v>4574.72</v>
      </c>
    </row>
    <row r="127" spans="1:8" ht="27.95" customHeight="1" x14ac:dyDescent="0.25">
      <c r="A127" s="30">
        <f t="shared" si="10"/>
        <v>101</v>
      </c>
      <c r="B127" s="36" t="s">
        <v>236</v>
      </c>
      <c r="C127" s="81">
        <v>0</v>
      </c>
      <c r="D127" s="79">
        <v>0</v>
      </c>
      <c r="E127" s="79">
        <v>15.2</v>
      </c>
      <c r="F127" s="75">
        <f>C127*E127</f>
        <v>0</v>
      </c>
      <c r="G127" s="75">
        <v>0</v>
      </c>
      <c r="H127" s="75">
        <f t="shared" si="12"/>
        <v>0</v>
      </c>
    </row>
    <row r="128" spans="1:8" ht="27.95" customHeight="1" x14ac:dyDescent="0.25">
      <c r="A128" s="30">
        <f t="shared" si="10"/>
        <v>102</v>
      </c>
      <c r="B128" s="36" t="s">
        <v>238</v>
      </c>
      <c r="C128" s="81">
        <f t="shared" si="13"/>
        <v>253.35460526315788</v>
      </c>
      <c r="D128" s="79">
        <v>15.2</v>
      </c>
      <c r="E128" s="79">
        <v>15.2</v>
      </c>
      <c r="F128" s="75">
        <v>3850.99</v>
      </c>
      <c r="G128" s="75">
        <v>1037.22</v>
      </c>
      <c r="H128" s="75">
        <f t="shared" si="12"/>
        <v>4888.21</v>
      </c>
    </row>
    <row r="129" spans="1:8" ht="27.95" customHeight="1" x14ac:dyDescent="0.25">
      <c r="A129" s="30">
        <f t="shared" si="10"/>
        <v>103</v>
      </c>
      <c r="B129" s="36" t="s">
        <v>240</v>
      </c>
      <c r="C129" s="81">
        <f t="shared" si="13"/>
        <v>253.35460526315788</v>
      </c>
      <c r="D129" s="79">
        <v>15.2</v>
      </c>
      <c r="E129" s="79">
        <v>15.2</v>
      </c>
      <c r="F129" s="75">
        <v>3850.99</v>
      </c>
      <c r="G129" s="75">
        <v>864.35</v>
      </c>
      <c r="H129" s="75">
        <f t="shared" si="12"/>
        <v>4715.34</v>
      </c>
    </row>
    <row r="130" spans="1:8" ht="27.95" customHeight="1" x14ac:dyDescent="0.25">
      <c r="A130" s="30">
        <f t="shared" si="10"/>
        <v>104</v>
      </c>
      <c r="B130" s="36" t="s">
        <v>242</v>
      </c>
      <c r="C130" s="81">
        <f t="shared" si="13"/>
        <v>253.35460526315788</v>
      </c>
      <c r="D130" s="79">
        <v>15.2</v>
      </c>
      <c r="E130" s="79">
        <v>15.2</v>
      </c>
      <c r="F130" s="75">
        <v>3850.99</v>
      </c>
      <c r="G130" s="75">
        <v>1037.22</v>
      </c>
      <c r="H130" s="75">
        <f t="shared" si="12"/>
        <v>4888.21</v>
      </c>
    </row>
    <row r="131" spans="1:8" ht="27.95" customHeight="1" x14ac:dyDescent="0.25">
      <c r="A131" s="30">
        <f t="shared" si="10"/>
        <v>105</v>
      </c>
      <c r="B131" s="36" t="s">
        <v>244</v>
      </c>
      <c r="C131" s="81">
        <f t="shared" si="13"/>
        <v>253.35460526315788</v>
      </c>
      <c r="D131" s="79">
        <v>15.2</v>
      </c>
      <c r="E131" s="79">
        <v>15.2</v>
      </c>
      <c r="F131" s="75">
        <v>3850.99</v>
      </c>
      <c r="G131" s="75">
        <v>1037.22</v>
      </c>
      <c r="H131" s="75">
        <f t="shared" si="12"/>
        <v>4888.21</v>
      </c>
    </row>
    <row r="132" spans="1:8" ht="27.95" customHeight="1" x14ac:dyDescent="0.25">
      <c r="A132" s="30">
        <f t="shared" si="10"/>
        <v>106</v>
      </c>
      <c r="B132" s="36" t="s">
        <v>246</v>
      </c>
      <c r="C132" s="81">
        <f t="shared" si="13"/>
        <v>253.35460526315788</v>
      </c>
      <c r="D132" s="79">
        <v>15.2</v>
      </c>
      <c r="E132" s="79">
        <v>15.2</v>
      </c>
      <c r="F132" s="75">
        <v>3850.99</v>
      </c>
      <c r="G132" s="75">
        <v>518.61</v>
      </c>
      <c r="H132" s="75">
        <f t="shared" si="12"/>
        <v>4369.5999999999995</v>
      </c>
    </row>
    <row r="133" spans="1:8" ht="27.95" customHeight="1" x14ac:dyDescent="0.25">
      <c r="A133" s="30">
        <f t="shared" si="10"/>
        <v>107</v>
      </c>
      <c r="B133" s="36" t="s">
        <v>248</v>
      </c>
      <c r="C133" s="81">
        <f t="shared" si="13"/>
        <v>253.35460526315788</v>
      </c>
      <c r="D133" s="30">
        <v>15.2</v>
      </c>
      <c r="E133" s="79">
        <v>15.2</v>
      </c>
      <c r="F133" s="75">
        <v>3850.99</v>
      </c>
      <c r="G133" s="75">
        <v>518.61</v>
      </c>
      <c r="H133" s="75">
        <f t="shared" si="12"/>
        <v>4369.5999999999995</v>
      </c>
    </row>
    <row r="134" spans="1:8" ht="27.95" customHeight="1" x14ac:dyDescent="0.25">
      <c r="A134" s="30">
        <f t="shared" si="10"/>
        <v>108</v>
      </c>
      <c r="B134" s="36" t="s">
        <v>250</v>
      </c>
      <c r="C134" s="81">
        <f t="shared" si="13"/>
        <v>245.93157894736842</v>
      </c>
      <c r="D134" s="79">
        <v>15.2</v>
      </c>
      <c r="E134" s="79">
        <v>15.2</v>
      </c>
      <c r="F134" s="75">
        <v>3738.16</v>
      </c>
      <c r="G134" s="75">
        <v>691.48</v>
      </c>
      <c r="H134" s="75">
        <f t="shared" si="12"/>
        <v>4429.6399999999994</v>
      </c>
    </row>
    <row r="135" spans="1:8" ht="27.95" customHeight="1" x14ac:dyDescent="0.25">
      <c r="A135" s="30">
        <f t="shared" si="10"/>
        <v>109</v>
      </c>
      <c r="B135" s="36" t="s">
        <v>252</v>
      </c>
      <c r="C135" s="81">
        <f t="shared" si="13"/>
        <v>251.86710526315792</v>
      </c>
      <c r="D135" s="79">
        <v>15.2</v>
      </c>
      <c r="E135" s="79">
        <v>15.2</v>
      </c>
      <c r="F135" s="75">
        <v>3828.38</v>
      </c>
      <c r="G135" s="75">
        <v>0</v>
      </c>
      <c r="H135" s="75">
        <f t="shared" si="12"/>
        <v>3828.38</v>
      </c>
    </row>
    <row r="136" spans="1:8" ht="27.95" customHeight="1" x14ac:dyDescent="0.25">
      <c r="A136" s="30">
        <f t="shared" si="10"/>
        <v>110</v>
      </c>
      <c r="B136" s="36" t="s">
        <v>254</v>
      </c>
      <c r="C136" s="81">
        <f t="shared" si="13"/>
        <v>251.86710526315792</v>
      </c>
      <c r="D136" s="79">
        <v>15.2</v>
      </c>
      <c r="E136" s="79">
        <v>15.2</v>
      </c>
      <c r="F136" s="75">
        <v>3828.38</v>
      </c>
      <c r="G136" s="75">
        <v>1210.0899999999999</v>
      </c>
      <c r="H136" s="75">
        <f t="shared" si="12"/>
        <v>5038.47</v>
      </c>
    </row>
    <row r="137" spans="1:8" ht="27.95" customHeight="1" x14ac:dyDescent="0.25">
      <c r="A137" s="30">
        <f t="shared" si="10"/>
        <v>111</v>
      </c>
      <c r="B137" s="43" t="s">
        <v>256</v>
      </c>
      <c r="C137" s="81">
        <f>F137/D137</f>
        <v>261.98421052631579</v>
      </c>
      <c r="D137" s="79">
        <v>15.2</v>
      </c>
      <c r="E137" s="79">
        <v>15.2</v>
      </c>
      <c r="F137" s="75">
        <v>3982.16</v>
      </c>
      <c r="G137" s="75">
        <v>1037.22</v>
      </c>
      <c r="H137" s="75">
        <f t="shared" si="12"/>
        <v>5019.38</v>
      </c>
    </row>
    <row r="138" spans="1:8" ht="27.95" customHeight="1" x14ac:dyDescent="0.25">
      <c r="A138" s="30">
        <f t="shared" si="10"/>
        <v>112</v>
      </c>
      <c r="B138" s="43" t="s">
        <v>257</v>
      </c>
      <c r="C138" s="81">
        <f>F138/D138</f>
        <v>251.86710526315792</v>
      </c>
      <c r="D138" s="79">
        <v>15.2</v>
      </c>
      <c r="E138" s="79">
        <v>15.2</v>
      </c>
      <c r="F138" s="75">
        <v>3828.38</v>
      </c>
      <c r="G138" s="75">
        <v>0</v>
      </c>
      <c r="H138" s="75">
        <f t="shared" si="12"/>
        <v>3828.38</v>
      </c>
    </row>
    <row r="139" spans="1:8" ht="27.95" customHeight="1" x14ac:dyDescent="0.25">
      <c r="A139" s="30">
        <f t="shared" si="10"/>
        <v>113</v>
      </c>
      <c r="B139" s="36" t="s">
        <v>259</v>
      </c>
      <c r="C139" s="81">
        <f t="shared" si="13"/>
        <v>261.98421052631579</v>
      </c>
      <c r="D139" s="79">
        <v>15.2</v>
      </c>
      <c r="E139" s="79">
        <v>15.2</v>
      </c>
      <c r="F139" s="75">
        <v>3982.16</v>
      </c>
      <c r="G139" s="75">
        <v>518.61</v>
      </c>
      <c r="H139" s="75">
        <f t="shared" si="12"/>
        <v>4500.7699999999995</v>
      </c>
    </row>
    <row r="140" spans="1:8" ht="27.95" customHeight="1" x14ac:dyDescent="0.25">
      <c r="A140" s="30">
        <f>A139+1</f>
        <v>114</v>
      </c>
      <c r="B140" s="36" t="s">
        <v>261</v>
      </c>
      <c r="C140" s="81">
        <f t="shared" si="13"/>
        <v>261.98421052631579</v>
      </c>
      <c r="D140" s="79">
        <v>15.2</v>
      </c>
      <c r="E140" s="79">
        <v>15.2</v>
      </c>
      <c r="F140" s="75">
        <v>3982.16</v>
      </c>
      <c r="G140" s="75">
        <v>864.35</v>
      </c>
      <c r="H140" s="75">
        <f t="shared" si="12"/>
        <v>4846.51</v>
      </c>
    </row>
    <row r="141" spans="1:8" ht="27.95" customHeight="1" x14ac:dyDescent="0.25">
      <c r="A141" s="30">
        <f>A140+1</f>
        <v>115</v>
      </c>
      <c r="B141" s="36" t="s">
        <v>320</v>
      </c>
      <c r="C141" s="81">
        <v>252</v>
      </c>
      <c r="D141" s="79">
        <v>15.2</v>
      </c>
      <c r="E141" s="79">
        <v>15.2</v>
      </c>
      <c r="F141" s="75">
        <f>C141*D141</f>
        <v>3830.3999999999996</v>
      </c>
      <c r="G141" s="75">
        <v>0</v>
      </c>
      <c r="H141" s="75">
        <f t="shared" si="12"/>
        <v>3830.3999999999996</v>
      </c>
    </row>
    <row r="142" spans="1:8" ht="27.95" customHeight="1" x14ac:dyDescent="0.25">
      <c r="A142" s="30"/>
      <c r="B142" s="95" t="s">
        <v>262</v>
      </c>
      <c r="C142" s="81"/>
      <c r="D142" s="79"/>
      <c r="E142" s="79"/>
      <c r="F142" s="75"/>
      <c r="G142" s="75"/>
      <c r="H142" s="75"/>
    </row>
    <row r="143" spans="1:8" ht="27.95" customHeight="1" x14ac:dyDescent="0.25">
      <c r="A143" s="30">
        <v>116</v>
      </c>
      <c r="B143" s="36" t="s">
        <v>264</v>
      </c>
      <c r="C143" s="81">
        <v>353.29</v>
      </c>
      <c r="D143" s="79">
        <v>15.2</v>
      </c>
      <c r="E143" s="79">
        <v>15.2</v>
      </c>
      <c r="F143" s="75">
        <f>C143*E143</f>
        <v>5370.0079999999998</v>
      </c>
      <c r="G143" s="75">
        <v>691.84</v>
      </c>
      <c r="H143" s="75">
        <f t="shared" ref="H143:H152" si="14">F143+G143</f>
        <v>6061.848</v>
      </c>
    </row>
    <row r="144" spans="1:8" ht="27.95" customHeight="1" x14ac:dyDescent="0.25">
      <c r="A144" s="30">
        <f t="shared" si="10"/>
        <v>117</v>
      </c>
      <c r="B144" s="36" t="s">
        <v>266</v>
      </c>
      <c r="C144" s="81">
        <f t="shared" ref="C144:C149" si="15">F144/D144</f>
        <v>317.57763157894738</v>
      </c>
      <c r="D144" s="79">
        <v>15.2</v>
      </c>
      <c r="E144" s="79">
        <v>15.2</v>
      </c>
      <c r="F144" s="75">
        <v>4827.18</v>
      </c>
      <c r="G144" s="75">
        <v>864.35</v>
      </c>
      <c r="H144" s="75">
        <f t="shared" si="14"/>
        <v>5691.5300000000007</v>
      </c>
    </row>
    <row r="145" spans="1:10" ht="27.95" customHeight="1" x14ac:dyDescent="0.25">
      <c r="A145" s="30">
        <f t="shared" si="10"/>
        <v>118</v>
      </c>
      <c r="B145" s="36" t="s">
        <v>268</v>
      </c>
      <c r="C145" s="81">
        <f t="shared" si="15"/>
        <v>335.13157894736844</v>
      </c>
      <c r="D145" s="79">
        <v>15.2</v>
      </c>
      <c r="E145" s="79">
        <v>15.2</v>
      </c>
      <c r="F145" s="75">
        <v>5094</v>
      </c>
      <c r="G145" s="75">
        <v>1037.22</v>
      </c>
      <c r="H145" s="75">
        <f t="shared" si="14"/>
        <v>6131.22</v>
      </c>
    </row>
    <row r="146" spans="1:10" ht="27.95" customHeight="1" x14ac:dyDescent="0.25">
      <c r="A146" s="30">
        <f t="shared" si="10"/>
        <v>119</v>
      </c>
      <c r="B146" s="36" t="s">
        <v>270</v>
      </c>
      <c r="C146" s="81">
        <f t="shared" si="15"/>
        <v>335.13157894736844</v>
      </c>
      <c r="D146" s="79">
        <v>15.2</v>
      </c>
      <c r="E146" s="79">
        <v>15.2</v>
      </c>
      <c r="F146" s="75">
        <v>5094</v>
      </c>
      <c r="G146" s="75">
        <v>518.61</v>
      </c>
      <c r="H146" s="75">
        <f t="shared" si="14"/>
        <v>5612.61</v>
      </c>
    </row>
    <row r="147" spans="1:10" ht="27.95" customHeight="1" x14ac:dyDescent="0.25">
      <c r="A147" s="30">
        <f t="shared" si="10"/>
        <v>120</v>
      </c>
      <c r="B147" s="43" t="s">
        <v>272</v>
      </c>
      <c r="C147" s="81">
        <f t="shared" si="15"/>
        <v>335.13157894736844</v>
      </c>
      <c r="D147" s="67">
        <v>15.2</v>
      </c>
      <c r="E147" s="79">
        <v>15.2</v>
      </c>
      <c r="F147" s="75">
        <v>5094</v>
      </c>
      <c r="G147" s="75">
        <v>518.61</v>
      </c>
      <c r="H147" s="75">
        <f t="shared" si="14"/>
        <v>5612.61</v>
      </c>
    </row>
    <row r="148" spans="1:10" ht="27.95" customHeight="1" x14ac:dyDescent="0.25">
      <c r="A148" s="30">
        <f>A147+1</f>
        <v>121</v>
      </c>
      <c r="B148" s="43" t="s">
        <v>274</v>
      </c>
      <c r="C148" s="81">
        <v>301.93</v>
      </c>
      <c r="D148" s="67">
        <v>15.2</v>
      </c>
      <c r="E148" s="79">
        <v>15.2</v>
      </c>
      <c r="F148" s="75">
        <f>C148*E148</f>
        <v>4589.3360000000002</v>
      </c>
      <c r="G148" s="75">
        <v>0</v>
      </c>
      <c r="H148" s="75">
        <f t="shared" si="14"/>
        <v>4589.3360000000002</v>
      </c>
    </row>
    <row r="149" spans="1:10" ht="27.95" customHeight="1" x14ac:dyDescent="0.25">
      <c r="A149" s="30">
        <f t="shared" si="10"/>
        <v>122</v>
      </c>
      <c r="B149" s="36" t="s">
        <v>276</v>
      </c>
      <c r="C149" s="81">
        <f t="shared" si="15"/>
        <v>261.98421052631579</v>
      </c>
      <c r="D149" s="79">
        <v>15.2</v>
      </c>
      <c r="E149" s="79">
        <v>15.2</v>
      </c>
      <c r="F149" s="75">
        <v>3982.16</v>
      </c>
      <c r="G149" s="75">
        <v>1037.22</v>
      </c>
      <c r="H149" s="75">
        <f t="shared" si="14"/>
        <v>5019.38</v>
      </c>
    </row>
    <row r="150" spans="1:10" ht="27.95" customHeight="1" x14ac:dyDescent="0.25">
      <c r="A150" s="30">
        <f>A149+1</f>
        <v>123</v>
      </c>
      <c r="B150" s="43" t="s">
        <v>278</v>
      </c>
      <c r="C150" s="81">
        <v>261.98</v>
      </c>
      <c r="D150" s="79">
        <v>15.2</v>
      </c>
      <c r="E150" s="79">
        <v>15.2</v>
      </c>
      <c r="F150" s="66">
        <f>C150*E150</f>
        <v>3982.096</v>
      </c>
      <c r="G150" s="75">
        <v>691.48</v>
      </c>
      <c r="H150" s="75">
        <f t="shared" si="14"/>
        <v>4673.576</v>
      </c>
    </row>
    <row r="151" spans="1:10" ht="27.95" customHeight="1" x14ac:dyDescent="0.25">
      <c r="A151" s="30">
        <f>A150+1</f>
        <v>124</v>
      </c>
      <c r="B151" s="43" t="s">
        <v>322</v>
      </c>
      <c r="C151" s="81">
        <v>262.98</v>
      </c>
      <c r="D151" s="79">
        <v>15.2</v>
      </c>
      <c r="E151" s="79">
        <v>15.2</v>
      </c>
      <c r="F151" s="66">
        <f>C151*E151</f>
        <v>3997.2960000000003</v>
      </c>
      <c r="G151" s="75">
        <v>692.48</v>
      </c>
      <c r="H151" s="75">
        <f t="shared" si="14"/>
        <v>4689.7759999999998</v>
      </c>
    </row>
    <row r="152" spans="1:10" ht="27.95" customHeight="1" x14ac:dyDescent="0.25">
      <c r="A152" s="30">
        <f>A151+1</f>
        <v>125</v>
      </c>
      <c r="B152" s="43" t="s">
        <v>323</v>
      </c>
      <c r="C152" s="81">
        <v>263.98</v>
      </c>
      <c r="D152" s="79">
        <v>15.2</v>
      </c>
      <c r="E152" s="79">
        <v>15.2</v>
      </c>
      <c r="F152" s="66">
        <f>C152*E152</f>
        <v>4012.4960000000001</v>
      </c>
      <c r="G152" s="75">
        <v>693.48</v>
      </c>
      <c r="H152" s="75">
        <f t="shared" si="14"/>
        <v>4705.9760000000006</v>
      </c>
    </row>
    <row r="153" spans="1:10" ht="27.95" customHeight="1" x14ac:dyDescent="0.25">
      <c r="A153" s="30"/>
      <c r="B153" s="23" t="s">
        <v>279</v>
      </c>
      <c r="C153" s="81"/>
      <c r="D153" s="79"/>
      <c r="E153" s="79"/>
      <c r="F153" s="75"/>
      <c r="G153" s="75"/>
      <c r="H153" s="75"/>
    </row>
    <row r="154" spans="1:10" ht="27.95" customHeight="1" x14ac:dyDescent="0.25">
      <c r="A154" s="30">
        <v>126</v>
      </c>
      <c r="B154" s="36" t="s">
        <v>281</v>
      </c>
      <c r="C154" s="81">
        <v>377.47</v>
      </c>
      <c r="D154" s="79">
        <v>15.2</v>
      </c>
      <c r="E154" s="79">
        <v>15.2</v>
      </c>
      <c r="F154" s="75">
        <f>C154*E154</f>
        <v>5737.5439999999999</v>
      </c>
      <c r="G154" s="75">
        <v>0</v>
      </c>
      <c r="H154" s="75">
        <f>F154+G154</f>
        <v>5737.5439999999999</v>
      </c>
    </row>
    <row r="155" spans="1:10" ht="27.95" customHeight="1" x14ac:dyDescent="0.25">
      <c r="A155" s="30">
        <f>A154+1</f>
        <v>127</v>
      </c>
      <c r="B155" s="31" t="s">
        <v>64</v>
      </c>
      <c r="C155" s="81">
        <v>400</v>
      </c>
      <c r="D155" s="79">
        <v>15.2</v>
      </c>
      <c r="E155" s="79">
        <v>15.2</v>
      </c>
      <c r="F155" s="75">
        <f>C155*E155</f>
        <v>6080</v>
      </c>
      <c r="G155" s="75">
        <v>1037.22</v>
      </c>
      <c r="H155" s="75">
        <f>F155+G155</f>
        <v>7117.22</v>
      </c>
      <c r="I155" s="46"/>
      <c r="J155" s="47"/>
    </row>
    <row r="156" spans="1:10" ht="27.95" customHeight="1" x14ac:dyDescent="0.25">
      <c r="A156" s="30">
        <f>A155+1</f>
        <v>128</v>
      </c>
      <c r="B156" s="59" t="s">
        <v>285</v>
      </c>
      <c r="C156" s="81">
        <v>400</v>
      </c>
      <c r="D156" s="30">
        <v>15.2</v>
      </c>
      <c r="E156" s="79">
        <v>15.2</v>
      </c>
      <c r="F156" s="75">
        <f>C156*E156</f>
        <v>6080</v>
      </c>
      <c r="G156" s="75">
        <v>0</v>
      </c>
      <c r="H156" s="75">
        <f>F156+G156</f>
        <v>6080</v>
      </c>
    </row>
    <row r="157" spans="1:10" ht="27.95" customHeight="1" x14ac:dyDescent="0.25">
      <c r="A157" s="30">
        <v>129</v>
      </c>
      <c r="B157" s="31" t="s">
        <v>82</v>
      </c>
      <c r="C157" s="81">
        <v>400.07</v>
      </c>
      <c r="D157" s="79">
        <v>15.2</v>
      </c>
      <c r="E157" s="79">
        <v>15.2</v>
      </c>
      <c r="F157" s="83">
        <f>C157*E157</f>
        <v>6081.0639999999994</v>
      </c>
      <c r="G157" s="75">
        <v>864.35</v>
      </c>
      <c r="H157" s="75">
        <f>F157+G157</f>
        <v>6945.4139999999998</v>
      </c>
    </row>
    <row r="158" spans="1:10" ht="27.95" customHeight="1" x14ac:dyDescent="0.25">
      <c r="A158" s="30"/>
      <c r="B158" s="23" t="s">
        <v>286</v>
      </c>
      <c r="C158" s="81"/>
      <c r="D158" s="79"/>
      <c r="E158" s="79"/>
      <c r="F158" s="75"/>
      <c r="G158" s="75"/>
      <c r="H158" s="75"/>
    </row>
    <row r="159" spans="1:10" ht="27.95" customHeight="1" x14ac:dyDescent="0.25">
      <c r="A159" s="30">
        <v>130</v>
      </c>
      <c r="B159" s="36" t="s">
        <v>288</v>
      </c>
      <c r="C159" s="81">
        <v>383.88</v>
      </c>
      <c r="D159" s="79">
        <v>15.2</v>
      </c>
      <c r="E159" s="79">
        <v>15.2</v>
      </c>
      <c r="F159" s="75">
        <f>C159*E159</f>
        <v>5834.9759999999997</v>
      </c>
      <c r="G159" s="75">
        <v>864.35</v>
      </c>
      <c r="H159" s="75">
        <f>F159+G159</f>
        <v>6699.326</v>
      </c>
    </row>
    <row r="160" spans="1:10" ht="27.95" customHeight="1" x14ac:dyDescent="0.25">
      <c r="A160" s="30">
        <f>A159+1</f>
        <v>131</v>
      </c>
      <c r="B160" s="36" t="s">
        <v>290</v>
      </c>
      <c r="C160" s="81">
        <f>F160/D160</f>
        <v>263.15789473684214</v>
      </c>
      <c r="D160" s="79">
        <v>15.2</v>
      </c>
      <c r="E160" s="79">
        <v>15.2</v>
      </c>
      <c r="F160" s="75">
        <v>4000</v>
      </c>
      <c r="G160" s="75">
        <v>0</v>
      </c>
      <c r="H160" s="75">
        <f>F160+G160</f>
        <v>4000</v>
      </c>
    </row>
    <row r="161" spans="1:8" ht="27.95" customHeight="1" x14ac:dyDescent="0.25">
      <c r="A161" s="30">
        <f>A160+1</f>
        <v>132</v>
      </c>
      <c r="B161" s="43" t="s">
        <v>292</v>
      </c>
      <c r="C161" s="81">
        <f>F161/D161</f>
        <v>174.49013157894737</v>
      </c>
      <c r="D161" s="79">
        <v>15.2</v>
      </c>
      <c r="E161" s="79">
        <v>15.2</v>
      </c>
      <c r="F161" s="75">
        <v>2652.25</v>
      </c>
      <c r="G161" s="75">
        <v>0</v>
      </c>
      <c r="H161" s="75">
        <f>F161+G161</f>
        <v>2652.25</v>
      </c>
    </row>
    <row r="162" spans="1:8" ht="27.95" customHeight="1" x14ac:dyDescent="0.25">
      <c r="A162" s="30"/>
      <c r="B162" s="64" t="s">
        <v>293</v>
      </c>
      <c r="C162" s="81"/>
      <c r="D162" s="79"/>
      <c r="E162" s="79"/>
      <c r="F162" s="75"/>
      <c r="G162" s="75"/>
      <c r="H162" s="75"/>
    </row>
    <row r="163" spans="1:8" ht="27.95" customHeight="1" x14ac:dyDescent="0.25">
      <c r="A163" s="30">
        <v>133</v>
      </c>
      <c r="B163" s="43" t="s">
        <v>295</v>
      </c>
      <c r="C163" s="81">
        <v>290.79000000000002</v>
      </c>
      <c r="D163" s="79">
        <v>15.2</v>
      </c>
      <c r="E163" s="79">
        <v>15.2</v>
      </c>
      <c r="F163" s="75">
        <f>C163*E163</f>
        <v>4420.0079999999998</v>
      </c>
      <c r="G163" s="75">
        <v>0</v>
      </c>
      <c r="H163" s="75">
        <f>F163+G163</f>
        <v>4420.0079999999998</v>
      </c>
    </row>
    <row r="164" spans="1:8" ht="27.95" customHeight="1" x14ac:dyDescent="0.25">
      <c r="A164" s="30"/>
      <c r="B164" s="64" t="s">
        <v>296</v>
      </c>
      <c r="C164" s="81"/>
      <c r="D164" s="79"/>
      <c r="E164" s="79"/>
      <c r="F164" s="75"/>
      <c r="G164" s="75"/>
      <c r="H164" s="75"/>
    </row>
    <row r="165" spans="1:8" ht="27.95" customHeight="1" x14ac:dyDescent="0.25">
      <c r="A165" s="30">
        <v>134</v>
      </c>
      <c r="B165" s="43" t="s">
        <v>297</v>
      </c>
      <c r="C165" s="81">
        <v>290.79000000000002</v>
      </c>
      <c r="D165" s="79">
        <v>15.2</v>
      </c>
      <c r="E165" s="79">
        <v>15.2</v>
      </c>
      <c r="F165" s="75">
        <f>C165*E165</f>
        <v>4420.0079999999998</v>
      </c>
      <c r="G165" s="75">
        <v>0</v>
      </c>
      <c r="H165" s="75">
        <f>F165+G165</f>
        <v>4420.0079999999998</v>
      </c>
    </row>
    <row r="166" spans="1:8" ht="27.95" customHeight="1" x14ac:dyDescent="0.25">
      <c r="A166" s="30"/>
      <c r="B166" s="64" t="s">
        <v>298</v>
      </c>
      <c r="C166" s="81"/>
      <c r="D166" s="79"/>
      <c r="E166" s="79"/>
      <c r="F166" s="75"/>
      <c r="G166" s="75"/>
      <c r="H166" s="75"/>
    </row>
    <row r="167" spans="1:8" ht="27.95" customHeight="1" x14ac:dyDescent="0.25">
      <c r="A167" s="30">
        <v>135</v>
      </c>
      <c r="B167" s="43" t="s">
        <v>300</v>
      </c>
      <c r="C167" s="81">
        <v>377.47</v>
      </c>
      <c r="D167" s="79">
        <v>15.2</v>
      </c>
      <c r="E167" s="79">
        <v>15.2</v>
      </c>
      <c r="F167" s="75">
        <f>C167*E167</f>
        <v>5737.5439999999999</v>
      </c>
      <c r="G167" s="75">
        <v>0</v>
      </c>
      <c r="H167" s="75">
        <f>F167+G167</f>
        <v>5737.5439999999999</v>
      </c>
    </row>
    <row r="168" spans="1:8" ht="21.75" customHeight="1" x14ac:dyDescent="0.3">
      <c r="A168" s="65"/>
      <c r="B168" s="91" t="s">
        <v>313</v>
      </c>
      <c r="C168" s="81"/>
      <c r="D168" s="79"/>
      <c r="E168" s="79"/>
      <c r="F168" s="75"/>
      <c r="G168" s="75"/>
      <c r="H168" s="75"/>
    </row>
    <row r="169" spans="1:8" ht="21.75" customHeight="1" x14ac:dyDescent="0.3">
      <c r="A169" s="65">
        <v>136</v>
      </c>
      <c r="B169" s="1" t="s">
        <v>315</v>
      </c>
      <c r="C169" s="81">
        <v>410</v>
      </c>
      <c r="D169" s="79">
        <v>15.2</v>
      </c>
      <c r="E169" s="79">
        <v>15.2</v>
      </c>
      <c r="F169" s="75">
        <f>C169*E169</f>
        <v>6232</v>
      </c>
      <c r="G169" s="75"/>
      <c r="H169" s="75">
        <f>F169+G169</f>
        <v>6232</v>
      </c>
    </row>
    <row r="170" spans="1:8" ht="27.95" customHeight="1" x14ac:dyDescent="0.25">
      <c r="A170" s="22"/>
      <c r="B170" s="1"/>
      <c r="C170" s="66"/>
      <c r="D170" s="67"/>
    </row>
    <row r="171" spans="1:8" ht="27.95" customHeight="1" x14ac:dyDescent="0.25">
      <c r="A171" s="30"/>
      <c r="B171" s="1"/>
      <c r="C171" s="81"/>
      <c r="D171" s="67"/>
    </row>
    <row r="172" spans="1:8" ht="17.25" customHeight="1" x14ac:dyDescent="0.25">
      <c r="A172" s="75"/>
      <c r="B172" s="75"/>
      <c r="C172" s="75"/>
      <c r="D172" s="86" t="s">
        <v>0</v>
      </c>
    </row>
    <row r="173" spans="1:8" ht="18" customHeight="1" x14ac:dyDescent="0.25">
      <c r="A173" s="89"/>
      <c r="B173" s="89"/>
      <c r="C173" s="89"/>
      <c r="D173" s="90"/>
    </row>
    <row r="174" spans="1:8" ht="17.25" x14ac:dyDescent="0.25">
      <c r="A174" s="48"/>
      <c r="B174" s="48"/>
      <c r="C174" s="48"/>
      <c r="D174" s="72"/>
    </row>
    <row r="175" spans="1:8" ht="17.25" x14ac:dyDescent="0.25">
      <c r="A175" s="48"/>
      <c r="B175" s="48"/>
      <c r="C175" s="48"/>
      <c r="D175" s="48"/>
    </row>
    <row r="176" spans="1:8" ht="17.25" x14ac:dyDescent="0.25">
      <c r="A176" s="48"/>
      <c r="B176" s="48"/>
      <c r="C176" s="48"/>
      <c r="D176" s="48"/>
    </row>
    <row r="177" spans="1:4" ht="17.25" x14ac:dyDescent="0.3">
      <c r="A177" s="39"/>
      <c r="B177" s="39"/>
      <c r="C177" s="39"/>
      <c r="D177" s="39"/>
    </row>
    <row r="178" spans="1:4" x14ac:dyDescent="0.25">
      <c r="B178" s="1"/>
    </row>
    <row r="179" spans="1:4" x14ac:dyDescent="0.25">
      <c r="B179" s="1"/>
    </row>
    <row r="180" spans="1:4" x14ac:dyDescent="0.25">
      <c r="B180" s="1"/>
    </row>
    <row r="181" spans="1:4" x14ac:dyDescent="0.25">
      <c r="B181" s="1"/>
    </row>
    <row r="182" spans="1:4" x14ac:dyDescent="0.25">
      <c r="B182" s="1"/>
    </row>
    <row r="183" spans="1:4" x14ac:dyDescent="0.25">
      <c r="B183" s="1"/>
    </row>
    <row r="184" spans="1:4" x14ac:dyDescent="0.25">
      <c r="B184" s="1"/>
    </row>
    <row r="185" spans="1:4" x14ac:dyDescent="0.25">
      <c r="B185" s="1"/>
    </row>
    <row r="186" spans="1:4" x14ac:dyDescent="0.25">
      <c r="B186" s="1"/>
    </row>
    <row r="187" spans="1:4" x14ac:dyDescent="0.25">
      <c r="B187" s="1"/>
    </row>
    <row r="188" spans="1:4" x14ac:dyDescent="0.25">
      <c r="B188" s="1"/>
    </row>
    <row r="189" spans="1:4" x14ac:dyDescent="0.25">
      <c r="B189" s="1"/>
    </row>
    <row r="190" spans="1:4" x14ac:dyDescent="0.25">
      <c r="B190" s="1"/>
    </row>
    <row r="191" spans="1:4" x14ac:dyDescent="0.25">
      <c r="B191" s="1"/>
    </row>
    <row r="192" spans="1:4" x14ac:dyDescent="0.25">
      <c r="B192" s="1"/>
    </row>
    <row r="193" spans="2:17" x14ac:dyDescent="0.25">
      <c r="B193" s="1"/>
    </row>
    <row r="194" spans="2:17" x14ac:dyDescent="0.25">
      <c r="B194" s="1"/>
    </row>
    <row r="195" spans="2:17" x14ac:dyDescent="0.25">
      <c r="B195" s="1"/>
    </row>
    <row r="196" spans="2:17" x14ac:dyDescent="0.25">
      <c r="B196" s="1"/>
    </row>
    <row r="199" spans="2:17" x14ac:dyDescent="0.25">
      <c r="F199" s="1" t="s">
        <v>0</v>
      </c>
    </row>
    <row r="200" spans="2:17" x14ac:dyDescent="0.25">
      <c r="Q200" s="1" t="s">
        <v>0</v>
      </c>
    </row>
    <row r="204" spans="2:17" x14ac:dyDescent="0.25">
      <c r="P204" s="1" t="s">
        <v>0</v>
      </c>
    </row>
    <row r="215" spans="2:2" x14ac:dyDescent="0.25">
      <c r="B215" s="2" t="s">
        <v>0</v>
      </c>
    </row>
  </sheetData>
  <sheetProtection algorithmName="SHA-512" hashValue="so5l/fDntcrZcBHYdYnWzuXPrtGsjy4yMiZe/8C9K2MM9ly83YsB2ETTkr8GjgsFbZ5P+r983Df3WcsorVifGQ==" saltValue="CQnv8r+kKbmoW0xk4UcuDA==" spinCount="100000" sheet="1" objects="1" scenarios="1"/>
  <mergeCells count="10">
    <mergeCell ref="C2:P2"/>
    <mergeCell ref="C6:F6"/>
    <mergeCell ref="A7:A9"/>
    <mergeCell ref="B7:B9"/>
    <mergeCell ref="C7:C9"/>
    <mergeCell ref="H7:H9"/>
    <mergeCell ref="D7:D9"/>
    <mergeCell ref="E7:E9"/>
    <mergeCell ref="F7:F9"/>
    <mergeCell ref="G7:G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20CD7-66E6-4767-998E-C499D68B0B72}">
  <sheetPr>
    <pageSetUpPr fitToPage="1"/>
  </sheetPr>
  <dimension ref="A1:S214"/>
  <sheetViews>
    <sheetView topLeftCell="A166" workbookViewId="0">
      <selection activeCell="D5" sqref="D5:M5"/>
    </sheetView>
  </sheetViews>
  <sheetFormatPr baseColWidth="10" defaultColWidth="12.7109375" defaultRowHeight="15.75" x14ac:dyDescent="0.25"/>
  <cols>
    <col min="1" max="1" width="5.140625" style="1" customWidth="1"/>
    <col min="2" max="2" width="44.140625" style="2" customWidth="1"/>
    <col min="3" max="3" width="12.140625" style="1" customWidth="1"/>
    <col min="4" max="4" width="9.28515625" style="1" customWidth="1"/>
    <col min="5" max="5" width="9.5703125" style="1" customWidth="1"/>
    <col min="6" max="6" width="14.85546875" style="1" customWidth="1"/>
    <col min="7" max="7" width="13.5703125" style="1" customWidth="1"/>
    <col min="8" max="8" width="14.7109375" style="1" customWidth="1"/>
    <col min="9" max="9" width="12.140625" style="1" customWidth="1"/>
    <col min="10" max="10" width="14" style="1" customWidth="1"/>
    <col min="11" max="11" width="12.28515625" style="1" customWidth="1"/>
    <col min="12" max="13" width="13" style="1" customWidth="1"/>
    <col min="14" max="14" width="13.42578125" style="1" customWidth="1"/>
    <col min="15" max="15" width="12.7109375" style="1"/>
    <col min="16" max="16" width="12.5703125" style="1" customWidth="1"/>
    <col min="17" max="17" width="13.42578125" style="1" customWidth="1"/>
    <col min="18" max="18" width="14.42578125" style="1" customWidth="1"/>
    <col min="19" max="19" width="17.28515625" style="1" customWidth="1"/>
    <col min="20" max="20" width="27" style="1" customWidth="1"/>
    <col min="21" max="16384" width="12.7109375" style="1"/>
  </cols>
  <sheetData>
    <row r="1" spans="1:18" x14ac:dyDescent="0.25">
      <c r="B1" s="2" t="s">
        <v>0</v>
      </c>
      <c r="J1" s="1" t="s">
        <v>0</v>
      </c>
      <c r="Q1" s="1" t="s">
        <v>0</v>
      </c>
    </row>
    <row r="2" spans="1:18" x14ac:dyDescent="0.25">
      <c r="A2" s="3" t="s">
        <v>0</v>
      </c>
      <c r="C2" s="124" t="s">
        <v>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" t="s">
        <v>0</v>
      </c>
    </row>
    <row r="3" spans="1:18" x14ac:dyDescent="0.25">
      <c r="A3" s="4" t="s">
        <v>0</v>
      </c>
      <c r="B3" s="5" t="s">
        <v>0</v>
      </c>
      <c r="C3" s="7"/>
      <c r="D3" s="8"/>
      <c r="E3" s="9"/>
      <c r="F3" s="9"/>
      <c r="G3" s="9"/>
      <c r="H3" s="9"/>
      <c r="I3" s="9"/>
      <c r="J3" s="9"/>
      <c r="K3" s="9"/>
      <c r="L3" s="10"/>
      <c r="M3" s="11" t="s">
        <v>0</v>
      </c>
      <c r="N3" s="11"/>
    </row>
    <row r="4" spans="1:18" x14ac:dyDescent="0.25">
      <c r="A4" s="4" t="s">
        <v>0</v>
      </c>
      <c r="B4" s="5"/>
      <c r="C4" s="7"/>
      <c r="N4" s="15"/>
      <c r="O4" s="15"/>
      <c r="P4" s="15"/>
    </row>
    <row r="5" spans="1:18" x14ac:dyDescent="0.25">
      <c r="A5" s="4"/>
      <c r="B5" s="5"/>
      <c r="C5" s="7"/>
    </row>
    <row r="6" spans="1:18" x14ac:dyDescent="0.25">
      <c r="A6" s="17"/>
      <c r="B6" s="18"/>
      <c r="C6" s="107" t="s">
        <v>7</v>
      </c>
      <c r="D6" s="108"/>
      <c r="E6" s="108"/>
      <c r="F6" s="109"/>
      <c r="G6" s="19"/>
      <c r="H6" s="20"/>
    </row>
    <row r="7" spans="1:18" ht="15.75" customHeight="1" x14ac:dyDescent="0.25">
      <c r="A7" s="125" t="s">
        <v>8</v>
      </c>
      <c r="B7" s="111" t="s">
        <v>10</v>
      </c>
      <c r="C7" s="114" t="s">
        <v>11</v>
      </c>
      <c r="D7" s="121" t="s">
        <v>14</v>
      </c>
      <c r="E7" s="121" t="s">
        <v>15</v>
      </c>
      <c r="F7" s="118" t="s">
        <v>16</v>
      </c>
      <c r="G7" s="131" t="s">
        <v>17</v>
      </c>
      <c r="H7" s="118" t="s">
        <v>18</v>
      </c>
    </row>
    <row r="8" spans="1:18" x14ac:dyDescent="0.25">
      <c r="A8" s="110"/>
      <c r="B8" s="112"/>
      <c r="C8" s="115"/>
      <c r="D8" s="122"/>
      <c r="E8" s="122"/>
      <c r="F8" s="119"/>
      <c r="G8" s="134"/>
      <c r="H8" s="119"/>
    </row>
    <row r="9" spans="1:18" x14ac:dyDescent="0.25">
      <c r="A9" s="110"/>
      <c r="B9" s="113"/>
      <c r="C9" s="116"/>
      <c r="D9" s="123"/>
      <c r="E9" s="123"/>
      <c r="F9" s="120"/>
      <c r="G9" s="94" t="s">
        <v>19</v>
      </c>
      <c r="H9" s="120"/>
    </row>
    <row r="10" spans="1:18" ht="27.95" customHeight="1" x14ac:dyDescent="0.25">
      <c r="A10" s="22"/>
      <c r="B10" s="23" t="s">
        <v>20</v>
      </c>
      <c r="C10" s="78"/>
      <c r="D10" s="79"/>
      <c r="E10" s="79"/>
      <c r="F10" s="75"/>
      <c r="G10" s="75"/>
      <c r="H10" s="80"/>
    </row>
    <row r="11" spans="1:18" ht="27.95" customHeight="1" x14ac:dyDescent="0.25">
      <c r="A11" s="30">
        <v>1</v>
      </c>
      <c r="B11" s="36" t="s">
        <v>22</v>
      </c>
      <c r="C11" s="81">
        <v>819.74</v>
      </c>
      <c r="D11" s="79">
        <v>15.2</v>
      </c>
      <c r="E11" s="79">
        <v>15.2</v>
      </c>
      <c r="F11" s="75">
        <f>C11*E11</f>
        <v>12460.047999999999</v>
      </c>
      <c r="G11" s="75">
        <v>100</v>
      </c>
      <c r="H11" s="75">
        <f>F11+G11</f>
        <v>12560.047999999999</v>
      </c>
    </row>
    <row r="12" spans="1:18" ht="27.95" customHeight="1" x14ac:dyDescent="0.25">
      <c r="A12" s="30"/>
      <c r="B12" s="23" t="s">
        <v>23</v>
      </c>
      <c r="C12" s="81"/>
      <c r="D12" s="79"/>
      <c r="E12" s="79"/>
      <c r="F12" s="75"/>
      <c r="G12" s="75"/>
      <c r="H12" s="75"/>
    </row>
    <row r="13" spans="1:18" ht="27.95" customHeight="1" x14ac:dyDescent="0.25">
      <c r="A13" s="30">
        <v>2</v>
      </c>
      <c r="B13" s="36" t="s">
        <v>24</v>
      </c>
      <c r="C13" s="81">
        <v>703.62</v>
      </c>
      <c r="D13" s="79">
        <v>15.2</v>
      </c>
      <c r="E13" s="79">
        <v>15.2</v>
      </c>
      <c r="F13" s="75">
        <f>C13*E13</f>
        <v>10695.023999999999</v>
      </c>
      <c r="G13" s="75">
        <v>100</v>
      </c>
      <c r="H13" s="75">
        <f t="shared" ref="H13:H76" si="0">F13+G13</f>
        <v>10795.023999999999</v>
      </c>
    </row>
    <row r="14" spans="1:18" ht="27.95" customHeight="1" x14ac:dyDescent="0.25">
      <c r="A14" s="30">
        <f>A13+1</f>
        <v>3</v>
      </c>
      <c r="B14" s="36" t="s">
        <v>26</v>
      </c>
      <c r="C14" s="81">
        <v>474.34</v>
      </c>
      <c r="D14" s="79">
        <v>15.2</v>
      </c>
      <c r="E14" s="79">
        <v>15.2</v>
      </c>
      <c r="F14" s="75">
        <f>(C14*E14)</f>
        <v>7209.9679999999989</v>
      </c>
      <c r="G14" s="75">
        <v>100</v>
      </c>
      <c r="H14" s="75">
        <f t="shared" si="0"/>
        <v>7309.9679999999989</v>
      </c>
    </row>
    <row r="15" spans="1:18" ht="27.95" customHeight="1" x14ac:dyDescent="0.25">
      <c r="A15" s="30">
        <f>A14+1</f>
        <v>4</v>
      </c>
      <c r="B15" s="36" t="s">
        <v>28</v>
      </c>
      <c r="C15" s="81">
        <f>F15/D15</f>
        <v>402.2763157894737</v>
      </c>
      <c r="D15" s="79">
        <v>15.2</v>
      </c>
      <c r="E15" s="79">
        <v>15.2</v>
      </c>
      <c r="F15" s="75">
        <v>6114.6</v>
      </c>
      <c r="G15" s="75">
        <v>100</v>
      </c>
      <c r="H15" s="75">
        <f t="shared" si="0"/>
        <v>6214.6</v>
      </c>
    </row>
    <row r="16" spans="1:18" ht="27.95" customHeight="1" x14ac:dyDescent="0.25">
      <c r="A16" s="30">
        <f>A15+1</f>
        <v>5</v>
      </c>
      <c r="B16" s="36" t="s">
        <v>30</v>
      </c>
      <c r="C16" s="81">
        <f>F16/D16</f>
        <v>336.46776315789475</v>
      </c>
      <c r="D16" s="79">
        <v>15.2</v>
      </c>
      <c r="E16" s="79">
        <v>15.2</v>
      </c>
      <c r="F16" s="75">
        <v>5114.3100000000004</v>
      </c>
      <c r="G16" s="25">
        <v>100</v>
      </c>
      <c r="H16" s="75">
        <f t="shared" si="0"/>
        <v>5214.3100000000004</v>
      </c>
    </row>
    <row r="17" spans="1:8" ht="27.95" customHeight="1" x14ac:dyDescent="0.25">
      <c r="A17" s="30">
        <f>A16+1</f>
        <v>6</v>
      </c>
      <c r="B17" s="36" t="s">
        <v>32</v>
      </c>
      <c r="C17" s="81">
        <f>F17/D17</f>
        <v>319.39276315789476</v>
      </c>
      <c r="D17" s="79">
        <v>15.2</v>
      </c>
      <c r="E17" s="79">
        <v>15.2</v>
      </c>
      <c r="F17" s="75">
        <v>4854.7700000000004</v>
      </c>
      <c r="G17" s="75">
        <v>100</v>
      </c>
      <c r="H17" s="75">
        <f t="shared" si="0"/>
        <v>4954.7700000000004</v>
      </c>
    </row>
    <row r="18" spans="1:8" ht="27.95" customHeight="1" x14ac:dyDescent="0.25">
      <c r="A18" s="30"/>
      <c r="B18" s="23" t="s">
        <v>33</v>
      </c>
      <c r="C18" s="81"/>
      <c r="D18" s="79"/>
      <c r="E18" s="79"/>
      <c r="F18" s="75"/>
      <c r="G18" s="75"/>
      <c r="H18" s="75"/>
    </row>
    <row r="19" spans="1:8" ht="21" customHeight="1" x14ac:dyDescent="0.3">
      <c r="A19" s="38">
        <v>7</v>
      </c>
      <c r="B19" s="82" t="s">
        <v>35</v>
      </c>
      <c r="C19" s="81">
        <v>493.42</v>
      </c>
      <c r="D19" s="79">
        <v>15.2</v>
      </c>
      <c r="E19" s="79">
        <v>15.2</v>
      </c>
      <c r="F19" s="75">
        <f>C19*E19</f>
        <v>7499.9839999999995</v>
      </c>
      <c r="G19" s="75">
        <v>100</v>
      </c>
      <c r="H19" s="75">
        <f t="shared" si="0"/>
        <v>7599.9839999999995</v>
      </c>
    </row>
    <row r="20" spans="1:8" ht="27.95" customHeight="1" x14ac:dyDescent="0.25">
      <c r="A20" s="30">
        <f>A19+1</f>
        <v>8</v>
      </c>
      <c r="B20" s="41" t="s">
        <v>37</v>
      </c>
      <c r="C20" s="81">
        <v>345.39</v>
      </c>
      <c r="D20" s="79">
        <v>15.2</v>
      </c>
      <c r="E20" s="79">
        <v>15.2</v>
      </c>
      <c r="F20" s="75">
        <f>C20*E20</f>
        <v>5249.9279999999999</v>
      </c>
      <c r="G20" s="75">
        <v>100</v>
      </c>
      <c r="H20" s="75">
        <f t="shared" si="0"/>
        <v>5349.9279999999999</v>
      </c>
    </row>
    <row r="21" spans="1:8" ht="27.95" customHeight="1" x14ac:dyDescent="0.25">
      <c r="A21" s="30">
        <f>A20+1</f>
        <v>9</v>
      </c>
      <c r="B21" s="36" t="s">
        <v>39</v>
      </c>
      <c r="C21" s="81">
        <f>F21/D21</f>
        <v>317.57763157894738</v>
      </c>
      <c r="D21" s="79">
        <v>15.2</v>
      </c>
      <c r="E21" s="79">
        <v>15.2</v>
      </c>
      <c r="F21" s="75">
        <v>4827.18</v>
      </c>
      <c r="G21" s="25">
        <v>100</v>
      </c>
      <c r="H21" s="75">
        <f t="shared" si="0"/>
        <v>4927.18</v>
      </c>
    </row>
    <row r="22" spans="1:8" ht="27.95" customHeight="1" x14ac:dyDescent="0.25">
      <c r="A22" s="30">
        <f>A21+1</f>
        <v>10</v>
      </c>
      <c r="B22" s="36" t="s">
        <v>41</v>
      </c>
      <c r="C22" s="81">
        <f>F22/D22</f>
        <v>365.60394736842107</v>
      </c>
      <c r="D22" s="79">
        <v>15.2</v>
      </c>
      <c r="E22" s="79">
        <v>15.2</v>
      </c>
      <c r="F22" s="75">
        <v>5557.18</v>
      </c>
      <c r="G22" s="25">
        <v>100</v>
      </c>
      <c r="H22" s="75">
        <f t="shared" si="0"/>
        <v>5657.18</v>
      </c>
    </row>
    <row r="23" spans="1:8" ht="24.75" customHeight="1" x14ac:dyDescent="0.3">
      <c r="A23" s="30">
        <f>A22+1</f>
        <v>11</v>
      </c>
      <c r="B23" s="82" t="s">
        <v>307</v>
      </c>
      <c r="C23" s="81">
        <v>262.08</v>
      </c>
      <c r="D23" s="79">
        <v>15.2</v>
      </c>
      <c r="E23" s="79">
        <v>15.2</v>
      </c>
      <c r="F23" s="75">
        <f>C23*E23</f>
        <v>3983.6159999999995</v>
      </c>
      <c r="G23" s="75">
        <v>100</v>
      </c>
      <c r="H23" s="75">
        <f t="shared" si="0"/>
        <v>4083.6159999999995</v>
      </c>
    </row>
    <row r="24" spans="1:8" ht="27.95" customHeight="1" x14ac:dyDescent="0.25">
      <c r="A24" s="30">
        <f>A23+1</f>
        <v>12</v>
      </c>
      <c r="B24" s="43" t="s">
        <v>45</v>
      </c>
      <c r="C24" s="81">
        <f>F24/D24</f>
        <v>305.8828947368421</v>
      </c>
      <c r="D24" s="79">
        <v>15.2</v>
      </c>
      <c r="E24" s="79">
        <v>15.2</v>
      </c>
      <c r="F24" s="75">
        <v>4649.42</v>
      </c>
      <c r="G24" s="75">
        <v>100</v>
      </c>
      <c r="H24" s="75">
        <f t="shared" si="0"/>
        <v>4749.42</v>
      </c>
    </row>
    <row r="25" spans="1:8" ht="27.95" customHeight="1" x14ac:dyDescent="0.25">
      <c r="A25" s="30"/>
      <c r="B25" s="23" t="s">
        <v>46</v>
      </c>
      <c r="C25" s="81"/>
      <c r="D25" s="79"/>
      <c r="E25" s="79"/>
      <c r="F25" s="75"/>
      <c r="G25" s="75"/>
      <c r="H25" s="75"/>
    </row>
    <row r="26" spans="1:8" ht="27.95" customHeight="1" x14ac:dyDescent="0.25">
      <c r="A26" s="30">
        <v>13</v>
      </c>
      <c r="B26" s="36" t="s">
        <v>48</v>
      </c>
      <c r="C26" s="81">
        <f>F26/D26</f>
        <v>402.2763157894737</v>
      </c>
      <c r="D26" s="79">
        <v>15.2</v>
      </c>
      <c r="E26" s="79">
        <v>15.2</v>
      </c>
      <c r="F26" s="75">
        <v>6114.6</v>
      </c>
      <c r="G26" s="75">
        <v>100</v>
      </c>
      <c r="H26" s="75">
        <f t="shared" si="0"/>
        <v>6214.6</v>
      </c>
    </row>
    <row r="27" spans="1:8" ht="27.95" customHeight="1" x14ac:dyDescent="0.25">
      <c r="A27" s="30"/>
      <c r="B27" s="23" t="s">
        <v>49</v>
      </c>
      <c r="C27" s="81"/>
      <c r="D27" s="79"/>
      <c r="E27" s="79"/>
      <c r="F27" s="75"/>
      <c r="G27" s="75"/>
      <c r="H27" s="75"/>
    </row>
    <row r="28" spans="1:8" ht="27.95" customHeight="1" x14ac:dyDescent="0.25">
      <c r="A28" s="30">
        <v>14</v>
      </c>
      <c r="B28" s="31" t="s">
        <v>51</v>
      </c>
      <c r="C28" s="81">
        <f>F28/D28</f>
        <v>400.06973684210533</v>
      </c>
      <c r="D28" s="79">
        <v>15.2</v>
      </c>
      <c r="E28" s="79">
        <v>15.2</v>
      </c>
      <c r="F28" s="75">
        <v>6081.06</v>
      </c>
      <c r="G28" s="75">
        <v>100</v>
      </c>
      <c r="H28" s="75">
        <f t="shared" si="0"/>
        <v>6181.06</v>
      </c>
    </row>
    <row r="29" spans="1:8" ht="27.95" customHeight="1" x14ac:dyDescent="0.25">
      <c r="A29" s="30"/>
      <c r="B29" s="23" t="s">
        <v>52</v>
      </c>
      <c r="C29" s="81"/>
      <c r="D29" s="79"/>
      <c r="E29" s="79"/>
      <c r="F29" s="75"/>
      <c r="G29" s="75"/>
      <c r="H29" s="75"/>
    </row>
    <row r="30" spans="1:8" ht="27.95" customHeight="1" x14ac:dyDescent="0.25">
      <c r="A30" s="30">
        <v>15</v>
      </c>
      <c r="B30" s="36" t="s">
        <v>54</v>
      </c>
      <c r="C30" s="81">
        <v>420.07</v>
      </c>
      <c r="D30" s="79">
        <v>15.2</v>
      </c>
      <c r="E30" s="79">
        <v>15.2</v>
      </c>
      <c r="F30" s="75">
        <f>C30*E30</f>
        <v>6385.0639999999994</v>
      </c>
      <c r="G30" s="75">
        <v>100</v>
      </c>
      <c r="H30" s="75">
        <f t="shared" si="0"/>
        <v>6485.0639999999994</v>
      </c>
    </row>
    <row r="31" spans="1:8" ht="27.95" customHeight="1" x14ac:dyDescent="0.25">
      <c r="A31" s="30">
        <v>16</v>
      </c>
      <c r="B31" s="41" t="s">
        <v>56</v>
      </c>
      <c r="C31" s="81">
        <f>F31/D31</f>
        <v>376.03092105263158</v>
      </c>
      <c r="D31" s="79">
        <v>15.2</v>
      </c>
      <c r="E31" s="79">
        <v>15.2</v>
      </c>
      <c r="F31" s="75">
        <v>5715.67</v>
      </c>
      <c r="G31" s="75">
        <v>100</v>
      </c>
      <c r="H31" s="75">
        <f t="shared" si="0"/>
        <v>5815.67</v>
      </c>
    </row>
    <row r="32" spans="1:8" ht="27.95" customHeight="1" x14ac:dyDescent="0.25">
      <c r="A32" s="30">
        <v>17</v>
      </c>
      <c r="B32" s="31" t="s">
        <v>58</v>
      </c>
      <c r="C32" s="81">
        <f>F32/D32</f>
        <v>275.04868421052629</v>
      </c>
      <c r="D32" s="79">
        <v>15.2</v>
      </c>
      <c r="E32" s="79">
        <v>15.2</v>
      </c>
      <c r="F32" s="75">
        <v>4180.74</v>
      </c>
      <c r="G32" s="75">
        <v>100</v>
      </c>
      <c r="H32" s="75">
        <f t="shared" si="0"/>
        <v>4280.74</v>
      </c>
    </row>
    <row r="33" spans="1:8" ht="27.95" customHeight="1" x14ac:dyDescent="0.25">
      <c r="A33" s="30">
        <v>18</v>
      </c>
      <c r="B33" s="36" t="s">
        <v>60</v>
      </c>
      <c r="C33" s="81">
        <f>F33/D33</f>
        <v>400.06973684210533</v>
      </c>
      <c r="D33" s="79">
        <v>15.2</v>
      </c>
      <c r="E33" s="79">
        <v>15.2</v>
      </c>
      <c r="F33" s="75">
        <v>6081.06</v>
      </c>
      <c r="G33" s="75">
        <v>100</v>
      </c>
      <c r="H33" s="75">
        <f t="shared" si="0"/>
        <v>6181.06</v>
      </c>
    </row>
    <row r="34" spans="1:8" ht="27.95" customHeight="1" x14ac:dyDescent="0.25">
      <c r="A34" s="30">
        <v>19</v>
      </c>
      <c r="B34" s="36" t="s">
        <v>62</v>
      </c>
      <c r="C34" s="81">
        <f>F34/D34</f>
        <v>400.06973684210533</v>
      </c>
      <c r="D34" s="79">
        <v>15.2</v>
      </c>
      <c r="E34" s="79">
        <v>15.2</v>
      </c>
      <c r="F34" s="75">
        <v>6081.06</v>
      </c>
      <c r="G34" s="75">
        <v>100</v>
      </c>
      <c r="H34" s="75">
        <f t="shared" si="0"/>
        <v>6181.06</v>
      </c>
    </row>
    <row r="35" spans="1:8" ht="27.95" customHeight="1" x14ac:dyDescent="0.25">
      <c r="A35" s="30">
        <f>A34+1</f>
        <v>20</v>
      </c>
      <c r="B35" s="31" t="s">
        <v>283</v>
      </c>
      <c r="C35" s="81">
        <v>400.07</v>
      </c>
      <c r="D35" s="79">
        <v>15.2</v>
      </c>
      <c r="E35" s="79">
        <v>15.2</v>
      </c>
      <c r="F35" s="75">
        <f>C35*E35</f>
        <v>6081.0639999999994</v>
      </c>
      <c r="G35" s="75">
        <v>100</v>
      </c>
      <c r="H35" s="75">
        <f t="shared" si="0"/>
        <v>6181.0639999999994</v>
      </c>
    </row>
    <row r="36" spans="1:8" ht="27.95" customHeight="1" x14ac:dyDescent="0.25">
      <c r="A36" s="30"/>
      <c r="B36" s="23" t="s">
        <v>65</v>
      </c>
      <c r="C36" s="81"/>
      <c r="D36" s="79"/>
      <c r="E36" s="79"/>
      <c r="F36" s="75"/>
      <c r="G36" s="75"/>
      <c r="H36" s="75"/>
    </row>
    <row r="37" spans="1:8" ht="27.95" customHeight="1" x14ac:dyDescent="0.25">
      <c r="A37" s="30">
        <v>21</v>
      </c>
      <c r="B37" s="36" t="s">
        <v>67</v>
      </c>
      <c r="C37" s="32">
        <v>309.56</v>
      </c>
      <c r="D37" s="79">
        <v>15.2</v>
      </c>
      <c r="E37" s="79">
        <v>15.2</v>
      </c>
      <c r="F37" s="75">
        <f>C37*E37</f>
        <v>4705.3119999999999</v>
      </c>
      <c r="G37" s="75">
        <v>100</v>
      </c>
      <c r="H37" s="75">
        <f t="shared" si="0"/>
        <v>4805.3119999999999</v>
      </c>
    </row>
    <row r="38" spans="1:8" ht="27.95" customHeight="1" x14ac:dyDescent="0.25">
      <c r="A38" s="30">
        <f>A37+1</f>
        <v>22</v>
      </c>
      <c r="B38" s="41" t="s">
        <v>69</v>
      </c>
      <c r="C38" s="97">
        <v>410</v>
      </c>
      <c r="D38" s="79">
        <v>15.2</v>
      </c>
      <c r="E38" s="79">
        <v>15.2</v>
      </c>
      <c r="F38" s="75">
        <f>C38*E38</f>
        <v>6232</v>
      </c>
      <c r="G38" s="75">
        <v>100</v>
      </c>
      <c r="H38" s="75">
        <f t="shared" si="0"/>
        <v>6332</v>
      </c>
    </row>
    <row r="39" spans="1:8" ht="27.95" customHeight="1" x14ac:dyDescent="0.25">
      <c r="A39" s="30">
        <f>A38+1</f>
        <v>23</v>
      </c>
      <c r="B39" s="36" t="s">
        <v>71</v>
      </c>
      <c r="C39" s="81">
        <f>F39/D39</f>
        <v>395.3046052631579</v>
      </c>
      <c r="D39" s="79">
        <v>15.2</v>
      </c>
      <c r="E39" s="79">
        <v>15.2</v>
      </c>
      <c r="F39" s="75">
        <v>6008.63</v>
      </c>
      <c r="G39" s="25">
        <v>100</v>
      </c>
      <c r="H39" s="75">
        <f t="shared" si="0"/>
        <v>6108.63</v>
      </c>
    </row>
    <row r="40" spans="1:8" ht="27.95" customHeight="1" x14ac:dyDescent="0.25">
      <c r="A40" s="30">
        <f>A39+1</f>
        <v>24</v>
      </c>
      <c r="B40" s="59" t="s">
        <v>318</v>
      </c>
      <c r="C40" s="81">
        <v>318.83999999999997</v>
      </c>
      <c r="D40" s="30">
        <v>15.2</v>
      </c>
      <c r="E40" s="79">
        <v>15.2</v>
      </c>
      <c r="F40" s="75">
        <f>C40*E40</f>
        <v>4846.3679999999995</v>
      </c>
      <c r="G40" s="75">
        <v>100</v>
      </c>
      <c r="H40" s="75">
        <f t="shared" si="0"/>
        <v>4946.3679999999995</v>
      </c>
    </row>
    <row r="41" spans="1:8" ht="27.95" customHeight="1" x14ac:dyDescent="0.25">
      <c r="A41" s="30"/>
      <c r="B41" s="23" t="s">
        <v>74</v>
      </c>
      <c r="C41" s="81"/>
      <c r="D41" s="79"/>
      <c r="E41" s="79"/>
      <c r="F41" s="75"/>
      <c r="G41" s="75"/>
      <c r="H41" s="75"/>
    </row>
    <row r="42" spans="1:8" ht="27.95" customHeight="1" x14ac:dyDescent="0.25">
      <c r="A42" s="30">
        <v>25</v>
      </c>
      <c r="B42" s="46" t="s">
        <v>76</v>
      </c>
      <c r="C42" s="81">
        <v>377.47</v>
      </c>
      <c r="D42" s="79">
        <v>15.2</v>
      </c>
      <c r="E42" s="79">
        <v>15.2</v>
      </c>
      <c r="F42" s="83">
        <f>C42*E42</f>
        <v>5737.5439999999999</v>
      </c>
      <c r="G42" s="75">
        <v>100</v>
      </c>
      <c r="H42" s="75">
        <f t="shared" si="0"/>
        <v>5837.5439999999999</v>
      </c>
    </row>
    <row r="43" spans="1:8" ht="27.95" customHeight="1" x14ac:dyDescent="0.25">
      <c r="A43" s="30">
        <f>A42+1</f>
        <v>26</v>
      </c>
      <c r="B43" s="36" t="s">
        <v>78</v>
      </c>
      <c r="C43" s="81">
        <v>400.07</v>
      </c>
      <c r="D43" s="79">
        <v>15.2</v>
      </c>
      <c r="E43" s="79">
        <v>15.2</v>
      </c>
      <c r="F43" s="83">
        <f>C43*E43</f>
        <v>6081.0639999999994</v>
      </c>
      <c r="G43" s="75">
        <v>100</v>
      </c>
      <c r="H43" s="75">
        <f t="shared" si="0"/>
        <v>6181.0639999999994</v>
      </c>
    </row>
    <row r="44" spans="1:8" ht="27.95" customHeight="1" x14ac:dyDescent="0.25">
      <c r="A44" s="30">
        <f>A43+1</f>
        <v>27</v>
      </c>
      <c r="B44" s="36" t="s">
        <v>80</v>
      </c>
      <c r="C44" s="81">
        <v>318.88</v>
      </c>
      <c r="D44" s="79">
        <v>15.2</v>
      </c>
      <c r="E44" s="79">
        <v>15.2</v>
      </c>
      <c r="F44" s="83">
        <f>C44*E44</f>
        <v>4846.9759999999997</v>
      </c>
      <c r="G44" s="75">
        <v>100</v>
      </c>
      <c r="H44" s="75">
        <f t="shared" si="0"/>
        <v>4946.9759999999997</v>
      </c>
    </row>
    <row r="45" spans="1:8" ht="27.95" customHeight="1" x14ac:dyDescent="0.25">
      <c r="A45" s="30"/>
      <c r="B45" s="23" t="s">
        <v>83</v>
      </c>
      <c r="C45" s="81"/>
      <c r="D45" s="79"/>
      <c r="E45" s="79"/>
      <c r="F45" s="75"/>
      <c r="G45" s="75"/>
      <c r="H45" s="75"/>
    </row>
    <row r="46" spans="1:8" ht="27.95" customHeight="1" x14ac:dyDescent="0.25">
      <c r="A46" s="30">
        <v>28</v>
      </c>
      <c r="B46" s="36" t="s">
        <v>85</v>
      </c>
      <c r="C46" s="81">
        <v>377.47</v>
      </c>
      <c r="D46" s="79">
        <v>15.2</v>
      </c>
      <c r="E46" s="79">
        <v>15.2</v>
      </c>
      <c r="F46" s="75">
        <f>C46*E46</f>
        <v>5737.5439999999999</v>
      </c>
      <c r="G46" s="75">
        <v>100</v>
      </c>
      <c r="H46" s="75">
        <f t="shared" si="0"/>
        <v>5837.5439999999999</v>
      </c>
    </row>
    <row r="47" spans="1:8" ht="27.95" customHeight="1" x14ac:dyDescent="0.25">
      <c r="A47" s="30">
        <f>A46+1</f>
        <v>29</v>
      </c>
      <c r="B47" s="31" t="s">
        <v>87</v>
      </c>
      <c r="C47" s="81">
        <v>345.39</v>
      </c>
      <c r="D47" s="79">
        <v>15.2</v>
      </c>
      <c r="E47" s="79">
        <v>15.2</v>
      </c>
      <c r="F47" s="75">
        <f>C47*E47</f>
        <v>5249.9279999999999</v>
      </c>
      <c r="G47" s="75">
        <v>100</v>
      </c>
      <c r="H47" s="75">
        <f t="shared" si="0"/>
        <v>5349.9279999999999</v>
      </c>
    </row>
    <row r="48" spans="1:8" ht="27.95" customHeight="1" x14ac:dyDescent="0.25">
      <c r="A48" s="30">
        <f>A47+1</f>
        <v>30</v>
      </c>
      <c r="B48" s="36" t="s">
        <v>89</v>
      </c>
      <c r="C48" s="81">
        <f>F48/D48</f>
        <v>345.39473684210526</v>
      </c>
      <c r="D48" s="79">
        <v>15.2</v>
      </c>
      <c r="E48" s="79">
        <v>15.2</v>
      </c>
      <c r="F48" s="75">
        <v>5250</v>
      </c>
      <c r="G48" s="75">
        <v>100</v>
      </c>
      <c r="H48" s="75">
        <f t="shared" si="0"/>
        <v>5350</v>
      </c>
    </row>
    <row r="49" spans="1:8" ht="27.95" customHeight="1" x14ac:dyDescent="0.25">
      <c r="A49" s="30">
        <f>A48+1</f>
        <v>31</v>
      </c>
      <c r="B49" s="36" t="s">
        <v>91</v>
      </c>
      <c r="C49" s="81">
        <f>F49/D49</f>
        <v>316.17500000000001</v>
      </c>
      <c r="D49" s="79">
        <v>15.2</v>
      </c>
      <c r="E49" s="79">
        <v>15.2</v>
      </c>
      <c r="F49" s="75">
        <v>4805.8599999999997</v>
      </c>
      <c r="G49" s="75">
        <v>100</v>
      </c>
      <c r="H49" s="75">
        <f t="shared" si="0"/>
        <v>4905.8599999999997</v>
      </c>
    </row>
    <row r="50" spans="1:8" ht="27.95" customHeight="1" x14ac:dyDescent="0.25">
      <c r="A50" s="30"/>
      <c r="B50" s="23" t="s">
        <v>92</v>
      </c>
      <c r="C50" s="81"/>
      <c r="D50" s="79"/>
      <c r="E50" s="79"/>
      <c r="F50" s="75"/>
      <c r="G50" s="75"/>
      <c r="H50" s="75"/>
    </row>
    <row r="51" spans="1:8" ht="27.95" customHeight="1" x14ac:dyDescent="0.25">
      <c r="A51" s="30">
        <v>32</v>
      </c>
      <c r="B51" s="36" t="s">
        <v>94</v>
      </c>
      <c r="C51" s="81">
        <v>377.47</v>
      </c>
      <c r="D51" s="79">
        <v>15.2</v>
      </c>
      <c r="E51" s="79">
        <v>15.2</v>
      </c>
      <c r="F51" s="75">
        <f>C51*E51</f>
        <v>5737.5439999999999</v>
      </c>
      <c r="G51" s="75">
        <v>100</v>
      </c>
      <c r="H51" s="75">
        <f t="shared" si="0"/>
        <v>5837.5439999999999</v>
      </c>
    </row>
    <row r="52" spans="1:8" ht="27.95" customHeight="1" x14ac:dyDescent="0.25">
      <c r="A52" s="30">
        <f>A51+1</f>
        <v>33</v>
      </c>
      <c r="B52" s="31" t="s">
        <v>96</v>
      </c>
      <c r="C52" s="81">
        <v>402.27</v>
      </c>
      <c r="D52" s="79">
        <v>15.2</v>
      </c>
      <c r="E52" s="79">
        <v>15.2</v>
      </c>
      <c r="F52" s="75">
        <f>C52*E52</f>
        <v>6114.503999999999</v>
      </c>
      <c r="G52" s="75">
        <v>100</v>
      </c>
      <c r="H52" s="75">
        <f t="shared" si="0"/>
        <v>6214.503999999999</v>
      </c>
    </row>
    <row r="53" spans="1:8" ht="27.95" customHeight="1" x14ac:dyDescent="0.25">
      <c r="A53" s="30">
        <f>A52+1</f>
        <v>34</v>
      </c>
      <c r="B53" s="36" t="s">
        <v>98</v>
      </c>
      <c r="C53" s="81">
        <f>F53/D53</f>
        <v>130.89473684210526</v>
      </c>
      <c r="D53" s="79">
        <v>15.2</v>
      </c>
      <c r="E53" s="79">
        <v>15.2</v>
      </c>
      <c r="F53" s="75">
        <v>1989.6</v>
      </c>
      <c r="G53" s="75">
        <v>100</v>
      </c>
      <c r="H53" s="75">
        <f t="shared" si="0"/>
        <v>2089.6</v>
      </c>
    </row>
    <row r="54" spans="1:8" ht="27.95" customHeight="1" x14ac:dyDescent="0.25">
      <c r="A54" s="30">
        <f>A53+1</f>
        <v>35</v>
      </c>
      <c r="B54" s="36" t="s">
        <v>100</v>
      </c>
      <c r="C54" s="81">
        <f>F54/D54</f>
        <v>128.83289473684212</v>
      </c>
      <c r="D54" s="79">
        <v>15.2</v>
      </c>
      <c r="E54" s="79">
        <v>15.2</v>
      </c>
      <c r="F54" s="75">
        <v>1958.26</v>
      </c>
      <c r="G54" s="75">
        <v>100</v>
      </c>
      <c r="H54" s="75">
        <f t="shared" si="0"/>
        <v>2058.2600000000002</v>
      </c>
    </row>
    <row r="55" spans="1:8" ht="27.95" customHeight="1" x14ac:dyDescent="0.25">
      <c r="A55" s="30">
        <f>A54+1</f>
        <v>36</v>
      </c>
      <c r="B55" s="36" t="s">
        <v>102</v>
      </c>
      <c r="C55" s="81">
        <f>F55/D55</f>
        <v>95.280263157894737</v>
      </c>
      <c r="D55" s="79">
        <v>15.2</v>
      </c>
      <c r="E55" s="79">
        <v>15.2</v>
      </c>
      <c r="F55" s="75">
        <v>1448.26</v>
      </c>
      <c r="G55" s="75">
        <v>100</v>
      </c>
      <c r="H55" s="75">
        <f t="shared" si="0"/>
        <v>1548.26</v>
      </c>
    </row>
    <row r="56" spans="1:8" ht="27.95" customHeight="1" x14ac:dyDescent="0.25">
      <c r="A56" s="30">
        <f>A55+1</f>
        <v>37</v>
      </c>
      <c r="B56" s="36" t="s">
        <v>104</v>
      </c>
      <c r="C56" s="81">
        <f>F56/D56</f>
        <v>237.60921052631579</v>
      </c>
      <c r="D56" s="79">
        <v>15.2</v>
      </c>
      <c r="E56" s="79">
        <v>15.2</v>
      </c>
      <c r="F56" s="75">
        <v>3611.66</v>
      </c>
      <c r="G56" s="75">
        <v>100</v>
      </c>
      <c r="H56" s="75">
        <f t="shared" si="0"/>
        <v>3711.66</v>
      </c>
    </row>
    <row r="57" spans="1:8" ht="27.95" customHeight="1" x14ac:dyDescent="0.25">
      <c r="A57" s="30"/>
      <c r="B57" s="23" t="s">
        <v>105</v>
      </c>
      <c r="C57" s="81"/>
      <c r="D57" s="79"/>
      <c r="E57" s="79"/>
      <c r="F57" s="75"/>
      <c r="G57" s="75"/>
      <c r="H57" s="75"/>
    </row>
    <row r="58" spans="1:8" ht="27.95" customHeight="1" x14ac:dyDescent="0.25">
      <c r="A58" s="30">
        <v>38</v>
      </c>
      <c r="B58" s="43" t="s">
        <v>306</v>
      </c>
      <c r="C58" s="81">
        <v>377.47</v>
      </c>
      <c r="D58" s="79">
        <v>15.2</v>
      </c>
      <c r="E58" s="79">
        <v>15.2</v>
      </c>
      <c r="F58" s="66">
        <f>C58*E58</f>
        <v>5737.5439999999999</v>
      </c>
      <c r="G58" s="75">
        <v>100</v>
      </c>
      <c r="H58" s="75">
        <f t="shared" si="0"/>
        <v>5837.5439999999999</v>
      </c>
    </row>
    <row r="59" spans="1:8" ht="27.95" customHeight="1" x14ac:dyDescent="0.25">
      <c r="A59" s="30">
        <f>A58+1</f>
        <v>39</v>
      </c>
      <c r="B59" s="31" t="s">
        <v>108</v>
      </c>
      <c r="C59" s="81">
        <f>F59/D59</f>
        <v>336.46776315789475</v>
      </c>
      <c r="D59" s="79">
        <v>15.2</v>
      </c>
      <c r="E59" s="79">
        <v>15.2</v>
      </c>
      <c r="F59" s="75">
        <v>5114.3100000000004</v>
      </c>
      <c r="G59" s="75">
        <v>100</v>
      </c>
      <c r="H59" s="75">
        <f t="shared" si="0"/>
        <v>5214.3100000000004</v>
      </c>
    </row>
    <row r="60" spans="1:8" ht="27.95" customHeight="1" x14ac:dyDescent="0.25">
      <c r="A60" s="30">
        <f t="shared" ref="A60:A71" si="1">A59+1</f>
        <v>40</v>
      </c>
      <c r="B60" s="36" t="s">
        <v>110</v>
      </c>
      <c r="C60" s="81">
        <f t="shared" ref="C60:C71" si="2">F60/D60</f>
        <v>360.8388157894737</v>
      </c>
      <c r="D60" s="79">
        <v>15.2</v>
      </c>
      <c r="E60" s="79">
        <v>15.2</v>
      </c>
      <c r="F60" s="75">
        <v>5484.75</v>
      </c>
      <c r="G60" s="75">
        <v>100</v>
      </c>
      <c r="H60" s="75">
        <f t="shared" si="0"/>
        <v>5584.75</v>
      </c>
    </row>
    <row r="61" spans="1:8" ht="27.95" customHeight="1" x14ac:dyDescent="0.25">
      <c r="A61" s="30">
        <f t="shared" si="1"/>
        <v>41</v>
      </c>
      <c r="B61" s="36" t="s">
        <v>112</v>
      </c>
      <c r="C61" s="81">
        <f t="shared" si="2"/>
        <v>328.56973684210527</v>
      </c>
      <c r="D61" s="79">
        <v>15.2</v>
      </c>
      <c r="E61" s="79">
        <v>15.2</v>
      </c>
      <c r="F61" s="75">
        <v>4994.26</v>
      </c>
      <c r="G61" s="75">
        <v>100</v>
      </c>
      <c r="H61" s="75">
        <f t="shared" si="0"/>
        <v>5094.26</v>
      </c>
    </row>
    <row r="62" spans="1:8" ht="27.95" customHeight="1" x14ac:dyDescent="0.25">
      <c r="A62" s="30">
        <f t="shared" si="1"/>
        <v>42</v>
      </c>
      <c r="B62" s="36" t="s">
        <v>114</v>
      </c>
      <c r="C62" s="81">
        <f t="shared" si="2"/>
        <v>379.27171052631581</v>
      </c>
      <c r="D62" s="79">
        <v>15.2</v>
      </c>
      <c r="E62" s="79">
        <v>15.2</v>
      </c>
      <c r="F62" s="75">
        <v>5764.93</v>
      </c>
      <c r="G62" s="75">
        <v>100</v>
      </c>
      <c r="H62" s="75">
        <f t="shared" si="0"/>
        <v>5864.93</v>
      </c>
    </row>
    <row r="63" spans="1:8" ht="27.95" customHeight="1" x14ac:dyDescent="0.25">
      <c r="A63" s="30">
        <f t="shared" si="1"/>
        <v>43</v>
      </c>
      <c r="B63" s="36" t="s">
        <v>116</v>
      </c>
      <c r="C63" s="81">
        <f>F63/D63</f>
        <v>305.8828947368421</v>
      </c>
      <c r="D63" s="79">
        <v>15.2</v>
      </c>
      <c r="E63" s="79">
        <v>15.2</v>
      </c>
      <c r="F63" s="75">
        <v>4649.42</v>
      </c>
      <c r="G63" s="75">
        <v>100</v>
      </c>
      <c r="H63" s="75">
        <f t="shared" si="0"/>
        <v>4749.42</v>
      </c>
    </row>
    <row r="64" spans="1:8" ht="27.95" customHeight="1" x14ac:dyDescent="0.25">
      <c r="A64" s="30">
        <f t="shared" si="1"/>
        <v>44</v>
      </c>
      <c r="B64" s="36" t="s">
        <v>118</v>
      </c>
      <c r="C64" s="81">
        <f t="shared" si="2"/>
        <v>251.86710526315792</v>
      </c>
      <c r="D64" s="79">
        <v>15.2</v>
      </c>
      <c r="E64" s="79">
        <v>15.2</v>
      </c>
      <c r="F64" s="75">
        <v>3828.38</v>
      </c>
      <c r="G64" s="75">
        <v>100</v>
      </c>
      <c r="H64" s="75">
        <f t="shared" si="0"/>
        <v>3928.38</v>
      </c>
    </row>
    <row r="65" spans="1:8" ht="27.95" customHeight="1" x14ac:dyDescent="0.25">
      <c r="A65" s="30">
        <f t="shared" si="1"/>
        <v>45</v>
      </c>
      <c r="B65" s="36" t="s">
        <v>120</v>
      </c>
      <c r="C65" s="81">
        <f t="shared" si="2"/>
        <v>251.86710526315792</v>
      </c>
      <c r="D65" s="79">
        <v>15.2</v>
      </c>
      <c r="E65" s="79">
        <v>15.2</v>
      </c>
      <c r="F65" s="75">
        <v>3828.38</v>
      </c>
      <c r="G65" s="75">
        <v>100</v>
      </c>
      <c r="H65" s="75">
        <f t="shared" si="0"/>
        <v>3928.38</v>
      </c>
    </row>
    <row r="66" spans="1:8" ht="27.95" customHeight="1" x14ac:dyDescent="0.25">
      <c r="A66" s="30">
        <f t="shared" si="1"/>
        <v>46</v>
      </c>
      <c r="B66" s="36" t="s">
        <v>122</v>
      </c>
      <c r="C66" s="81">
        <f t="shared" si="2"/>
        <v>251.86710526315792</v>
      </c>
      <c r="D66" s="79">
        <v>15.2</v>
      </c>
      <c r="E66" s="79">
        <v>15.2</v>
      </c>
      <c r="F66" s="75">
        <v>3828.38</v>
      </c>
      <c r="G66" s="75">
        <v>100</v>
      </c>
      <c r="H66" s="75">
        <f t="shared" si="0"/>
        <v>3928.38</v>
      </c>
    </row>
    <row r="67" spans="1:8" ht="27.95" customHeight="1" x14ac:dyDescent="0.25">
      <c r="A67" s="30">
        <f t="shared" si="1"/>
        <v>47</v>
      </c>
      <c r="B67" s="36" t="s">
        <v>124</v>
      </c>
      <c r="C67" s="81">
        <f t="shared" si="2"/>
        <v>251.86710526315792</v>
      </c>
      <c r="D67" s="79">
        <v>15.2</v>
      </c>
      <c r="E67" s="79">
        <v>15.2</v>
      </c>
      <c r="F67" s="75">
        <v>3828.38</v>
      </c>
      <c r="G67" s="75">
        <v>100</v>
      </c>
      <c r="H67" s="75">
        <f t="shared" si="0"/>
        <v>3928.38</v>
      </c>
    </row>
    <row r="68" spans="1:8" ht="27.95" customHeight="1" x14ac:dyDescent="0.25">
      <c r="A68" s="30">
        <f t="shared" si="1"/>
        <v>48</v>
      </c>
      <c r="B68" s="36" t="s">
        <v>126</v>
      </c>
      <c r="C68" s="81">
        <v>0</v>
      </c>
      <c r="D68" s="79">
        <v>15.2</v>
      </c>
      <c r="E68" s="79">
        <v>15.2</v>
      </c>
      <c r="F68" s="75">
        <f>C68*E68</f>
        <v>0</v>
      </c>
      <c r="G68" s="75">
        <v>0</v>
      </c>
      <c r="H68" s="75">
        <f t="shared" si="0"/>
        <v>0</v>
      </c>
    </row>
    <row r="69" spans="1:8" ht="27.95" customHeight="1" x14ac:dyDescent="0.25">
      <c r="A69" s="30">
        <f t="shared" si="1"/>
        <v>49</v>
      </c>
      <c r="B69" s="48" t="s">
        <v>128</v>
      </c>
      <c r="C69" s="81">
        <f t="shared" si="2"/>
        <v>319.39276315789476</v>
      </c>
      <c r="D69" s="79">
        <v>15.2</v>
      </c>
      <c r="E69" s="79">
        <v>15.2</v>
      </c>
      <c r="F69" s="75">
        <v>4854.7700000000004</v>
      </c>
      <c r="G69" s="75">
        <v>100</v>
      </c>
      <c r="H69" s="75">
        <f t="shared" si="0"/>
        <v>4954.7700000000004</v>
      </c>
    </row>
    <row r="70" spans="1:8" ht="27.95" customHeight="1" x14ac:dyDescent="0.25">
      <c r="A70" s="30">
        <f t="shared" si="1"/>
        <v>50</v>
      </c>
      <c r="B70" s="36" t="s">
        <v>130</v>
      </c>
      <c r="C70" s="81">
        <f>F70/D70</f>
        <v>319.39276315789476</v>
      </c>
      <c r="D70" s="79">
        <v>15.2</v>
      </c>
      <c r="E70" s="79">
        <v>15.2</v>
      </c>
      <c r="F70" s="75">
        <v>4854.7700000000004</v>
      </c>
      <c r="G70" s="75">
        <v>100</v>
      </c>
      <c r="H70" s="75">
        <f t="shared" si="0"/>
        <v>4954.7700000000004</v>
      </c>
    </row>
    <row r="71" spans="1:8" ht="27.95" customHeight="1" x14ac:dyDescent="0.25">
      <c r="A71" s="30">
        <f t="shared" si="1"/>
        <v>51</v>
      </c>
      <c r="B71" s="36" t="s">
        <v>132</v>
      </c>
      <c r="C71" s="81">
        <f t="shared" si="2"/>
        <v>186.91381578947372</v>
      </c>
      <c r="D71" s="79">
        <v>15.2</v>
      </c>
      <c r="E71" s="79">
        <v>15.2</v>
      </c>
      <c r="F71" s="75">
        <v>2841.09</v>
      </c>
      <c r="G71" s="75">
        <v>100</v>
      </c>
      <c r="H71" s="75">
        <f t="shared" si="0"/>
        <v>2941.09</v>
      </c>
    </row>
    <row r="72" spans="1:8" ht="27.95" customHeight="1" x14ac:dyDescent="0.25">
      <c r="A72" s="30"/>
      <c r="B72" s="23" t="s">
        <v>133</v>
      </c>
      <c r="C72" s="81"/>
      <c r="D72" s="79"/>
      <c r="E72" s="79"/>
      <c r="F72" s="75"/>
      <c r="G72" s="75"/>
      <c r="H72" s="75"/>
    </row>
    <row r="73" spans="1:8" ht="27.95" customHeight="1" x14ac:dyDescent="0.25">
      <c r="A73" s="30">
        <v>52</v>
      </c>
      <c r="B73" s="36" t="s">
        <v>135</v>
      </c>
      <c r="C73" s="81">
        <v>319.39</v>
      </c>
      <c r="D73" s="79">
        <v>15.2</v>
      </c>
      <c r="E73" s="79">
        <v>15.2</v>
      </c>
      <c r="F73" s="75">
        <f>C73*E73</f>
        <v>4854.7279999999992</v>
      </c>
      <c r="G73" s="75">
        <v>100</v>
      </c>
      <c r="H73" s="75">
        <f t="shared" si="0"/>
        <v>4954.7279999999992</v>
      </c>
    </row>
    <row r="74" spans="1:8" ht="27.95" customHeight="1" x14ac:dyDescent="0.25">
      <c r="A74" s="30">
        <f t="shared" ref="A74:A79" si="3">A73+1</f>
        <v>53</v>
      </c>
      <c r="B74" s="36" t="s">
        <v>137</v>
      </c>
      <c r="C74" s="81">
        <f>F74/D74</f>
        <v>261.98421052631579</v>
      </c>
      <c r="D74" s="79">
        <v>15.2</v>
      </c>
      <c r="E74" s="79">
        <v>15.2</v>
      </c>
      <c r="F74" s="75">
        <v>3982.16</v>
      </c>
      <c r="G74" s="75">
        <v>100</v>
      </c>
      <c r="H74" s="75">
        <f t="shared" si="0"/>
        <v>4082.16</v>
      </c>
    </row>
    <row r="75" spans="1:8" ht="27.95" customHeight="1" x14ac:dyDescent="0.25">
      <c r="A75" s="30">
        <f t="shared" si="3"/>
        <v>54</v>
      </c>
      <c r="B75" s="36" t="s">
        <v>139</v>
      </c>
      <c r="C75" s="81">
        <f>F75/D75</f>
        <v>251.86644736842106</v>
      </c>
      <c r="D75" s="79">
        <v>15.2</v>
      </c>
      <c r="E75" s="79">
        <v>15.2</v>
      </c>
      <c r="F75" s="75">
        <v>3828.37</v>
      </c>
      <c r="G75" s="75">
        <v>100</v>
      </c>
      <c r="H75" s="75">
        <f t="shared" si="0"/>
        <v>3928.37</v>
      </c>
    </row>
    <row r="76" spans="1:8" ht="27.95" customHeight="1" x14ac:dyDescent="0.25">
      <c r="A76" s="30">
        <f t="shared" si="3"/>
        <v>55</v>
      </c>
      <c r="B76" s="43" t="s">
        <v>141</v>
      </c>
      <c r="C76" s="81">
        <f>F76/D76</f>
        <v>269.11381578947373</v>
      </c>
      <c r="D76" s="30">
        <v>15.2</v>
      </c>
      <c r="E76" s="79">
        <v>15.2</v>
      </c>
      <c r="F76" s="75">
        <v>4090.53</v>
      </c>
      <c r="G76" s="75">
        <v>100</v>
      </c>
      <c r="H76" s="75">
        <f t="shared" si="0"/>
        <v>4190.5300000000007</v>
      </c>
    </row>
    <row r="77" spans="1:8" ht="27.95" customHeight="1" x14ac:dyDescent="0.25">
      <c r="A77" s="30">
        <f t="shared" si="3"/>
        <v>56</v>
      </c>
      <c r="B77" s="36" t="s">
        <v>143</v>
      </c>
      <c r="C77" s="81">
        <f>F77/D77</f>
        <v>251.86710526315792</v>
      </c>
      <c r="D77" s="79">
        <v>15.2</v>
      </c>
      <c r="E77" s="79">
        <v>15.2</v>
      </c>
      <c r="F77" s="75">
        <v>3828.38</v>
      </c>
      <c r="G77" s="75">
        <v>100</v>
      </c>
      <c r="H77" s="75">
        <f t="shared" ref="H77:H138" si="4">F77+G77</f>
        <v>3928.38</v>
      </c>
    </row>
    <row r="78" spans="1:8" ht="27.95" customHeight="1" x14ac:dyDescent="0.25">
      <c r="A78" s="30">
        <f t="shared" si="3"/>
        <v>57</v>
      </c>
      <c r="B78" s="36" t="s">
        <v>145</v>
      </c>
      <c r="C78" s="81">
        <f>F78/D78</f>
        <v>251.86644736842106</v>
      </c>
      <c r="D78" s="79">
        <v>15.2</v>
      </c>
      <c r="E78" s="79">
        <v>15.2</v>
      </c>
      <c r="F78" s="75">
        <v>3828.37</v>
      </c>
      <c r="G78" s="75">
        <v>100</v>
      </c>
      <c r="H78" s="75">
        <f t="shared" si="4"/>
        <v>3928.37</v>
      </c>
    </row>
    <row r="79" spans="1:8" ht="27.95" customHeight="1" x14ac:dyDescent="0.25">
      <c r="A79" s="30">
        <f t="shared" si="3"/>
        <v>58</v>
      </c>
      <c r="B79" s="36" t="s">
        <v>147</v>
      </c>
      <c r="C79" s="32">
        <v>366.8</v>
      </c>
      <c r="D79" s="79">
        <v>15.2</v>
      </c>
      <c r="E79" s="79">
        <v>15.2</v>
      </c>
      <c r="F79" s="75">
        <f>C79*E79</f>
        <v>5575.36</v>
      </c>
      <c r="G79" s="75">
        <v>100</v>
      </c>
      <c r="H79" s="75">
        <f t="shared" si="4"/>
        <v>5675.36</v>
      </c>
    </row>
    <row r="80" spans="1:8" ht="27.95" customHeight="1" x14ac:dyDescent="0.25">
      <c r="A80" s="30"/>
      <c r="B80" s="53" t="s">
        <v>148</v>
      </c>
      <c r="C80" s="81"/>
      <c r="D80" s="84"/>
      <c r="E80" s="79"/>
      <c r="F80" s="85"/>
      <c r="G80" s="75"/>
      <c r="H80" s="75"/>
    </row>
    <row r="81" spans="1:8" ht="27.95" customHeight="1" x14ac:dyDescent="0.25">
      <c r="A81" s="30">
        <v>59</v>
      </c>
      <c r="B81" s="43" t="s">
        <v>150</v>
      </c>
      <c r="C81" s="81">
        <v>377.47</v>
      </c>
      <c r="D81" s="67">
        <v>15.2</v>
      </c>
      <c r="E81" s="79">
        <v>15.2</v>
      </c>
      <c r="F81" s="75">
        <f>C81*E81</f>
        <v>5737.5439999999999</v>
      </c>
      <c r="G81" s="75">
        <v>100</v>
      </c>
      <c r="H81" s="75">
        <f t="shared" si="4"/>
        <v>5837.5439999999999</v>
      </c>
    </row>
    <row r="82" spans="1:8" ht="27.95" customHeight="1" x14ac:dyDescent="0.25">
      <c r="A82" s="30">
        <v>60</v>
      </c>
      <c r="B82" s="57" t="s">
        <v>152</v>
      </c>
      <c r="C82" s="81">
        <f>F82/D82</f>
        <v>305.8828947368421</v>
      </c>
      <c r="D82" s="67">
        <v>15.2</v>
      </c>
      <c r="E82" s="79">
        <v>15.2</v>
      </c>
      <c r="F82" s="75">
        <v>4649.42</v>
      </c>
      <c r="G82" s="75">
        <v>100</v>
      </c>
      <c r="H82" s="75">
        <f t="shared" si="4"/>
        <v>4749.42</v>
      </c>
    </row>
    <row r="83" spans="1:8" ht="27.95" customHeight="1" x14ac:dyDescent="0.25">
      <c r="A83" s="30">
        <v>61</v>
      </c>
      <c r="B83" s="57" t="s">
        <v>154</v>
      </c>
      <c r="C83" s="81">
        <f>F83/D83</f>
        <v>336.46776315789475</v>
      </c>
      <c r="D83" s="79">
        <v>15.2</v>
      </c>
      <c r="E83" s="79">
        <v>15.2</v>
      </c>
      <c r="F83" s="75">
        <v>5114.3100000000004</v>
      </c>
      <c r="G83" s="75">
        <v>100</v>
      </c>
      <c r="H83" s="75">
        <f t="shared" si="4"/>
        <v>5214.3100000000004</v>
      </c>
    </row>
    <row r="84" spans="1:8" ht="27.95" customHeight="1" x14ac:dyDescent="0.25">
      <c r="A84" s="30">
        <v>62</v>
      </c>
      <c r="B84" s="57" t="s">
        <v>326</v>
      </c>
      <c r="C84" s="81">
        <v>315</v>
      </c>
      <c r="D84" s="79">
        <v>15.2</v>
      </c>
      <c r="E84" s="79">
        <v>15.2</v>
      </c>
      <c r="F84" s="75">
        <f>C84*E84</f>
        <v>4788</v>
      </c>
      <c r="G84" s="75">
        <v>100</v>
      </c>
      <c r="H84" s="75">
        <f t="shared" si="4"/>
        <v>4888</v>
      </c>
    </row>
    <row r="85" spans="1:8" ht="27.95" customHeight="1" x14ac:dyDescent="0.25">
      <c r="A85" s="30"/>
      <c r="B85" s="53" t="s">
        <v>155</v>
      </c>
      <c r="C85" s="81"/>
      <c r="D85" s="67"/>
      <c r="E85" s="79"/>
      <c r="F85" s="75"/>
      <c r="G85" s="75"/>
      <c r="H85" s="75"/>
    </row>
    <row r="86" spans="1:8" ht="27.95" customHeight="1" x14ac:dyDescent="0.25">
      <c r="A86" s="30">
        <v>63</v>
      </c>
      <c r="B86" s="43" t="s">
        <v>157</v>
      </c>
      <c r="C86" s="81">
        <v>326.67</v>
      </c>
      <c r="D86" s="79">
        <v>15.2</v>
      </c>
      <c r="E86" s="79">
        <v>15.2</v>
      </c>
      <c r="F86" s="75">
        <f>C86*E86</f>
        <v>4965.384</v>
      </c>
      <c r="G86" s="75">
        <v>100</v>
      </c>
      <c r="H86" s="75">
        <f t="shared" si="4"/>
        <v>5065.384</v>
      </c>
    </row>
    <row r="87" spans="1:8" ht="27.95" customHeight="1" x14ac:dyDescent="0.25">
      <c r="A87" s="30"/>
      <c r="B87" s="23" t="s">
        <v>158</v>
      </c>
      <c r="C87" s="81"/>
      <c r="D87" s="79"/>
      <c r="E87" s="79"/>
      <c r="F87" s="75"/>
      <c r="G87" s="75"/>
      <c r="H87" s="75"/>
    </row>
    <row r="88" spans="1:8" ht="22.5" customHeight="1" x14ac:dyDescent="0.3">
      <c r="A88" s="3">
        <v>64</v>
      </c>
      <c r="B88" s="39" t="s">
        <v>160</v>
      </c>
      <c r="C88" s="81">
        <v>309.48</v>
      </c>
      <c r="D88" s="79">
        <v>15.2</v>
      </c>
      <c r="E88" s="79">
        <v>15.2</v>
      </c>
      <c r="F88" s="75">
        <f>C88*E88</f>
        <v>4704.0960000000005</v>
      </c>
      <c r="G88" s="75">
        <v>100</v>
      </c>
      <c r="H88" s="75">
        <f t="shared" si="4"/>
        <v>4804.0960000000005</v>
      </c>
    </row>
    <row r="89" spans="1:8" ht="27.95" customHeight="1" x14ac:dyDescent="0.25">
      <c r="A89" s="3">
        <v>65</v>
      </c>
      <c r="B89" s="36" t="s">
        <v>164</v>
      </c>
      <c r="C89" s="81">
        <f>F89/D89</f>
        <v>261.98421052631579</v>
      </c>
      <c r="D89" s="79">
        <v>15.2</v>
      </c>
      <c r="E89" s="79">
        <v>15.2</v>
      </c>
      <c r="F89" s="75">
        <v>3982.16</v>
      </c>
      <c r="G89" s="75">
        <v>100</v>
      </c>
      <c r="H89" s="75">
        <f t="shared" si="4"/>
        <v>4082.16</v>
      </c>
    </row>
    <row r="90" spans="1:8" ht="27.95" customHeight="1" x14ac:dyDescent="0.25">
      <c r="A90" s="3">
        <f>A89+1</f>
        <v>66</v>
      </c>
      <c r="B90" s="48" t="s">
        <v>166</v>
      </c>
      <c r="C90" s="81">
        <f>F90/D90</f>
        <v>318.76381578947371</v>
      </c>
      <c r="D90" s="79">
        <v>15.2</v>
      </c>
      <c r="E90" s="79">
        <v>15.2</v>
      </c>
      <c r="F90" s="66">
        <v>4845.21</v>
      </c>
      <c r="G90" s="75">
        <v>100</v>
      </c>
      <c r="H90" s="75">
        <f t="shared" si="4"/>
        <v>4945.21</v>
      </c>
    </row>
    <row r="91" spans="1:8" ht="27.95" customHeight="1" x14ac:dyDescent="0.25">
      <c r="A91" s="3">
        <f>A90+1</f>
        <v>67</v>
      </c>
      <c r="B91" s="48" t="s">
        <v>168</v>
      </c>
      <c r="C91" s="32">
        <v>316.18</v>
      </c>
      <c r="D91" s="79">
        <v>15.2</v>
      </c>
      <c r="E91" s="79">
        <v>15.2</v>
      </c>
      <c r="F91" s="66">
        <f>C91*E91</f>
        <v>4805.9359999999997</v>
      </c>
      <c r="G91" s="75">
        <v>100</v>
      </c>
      <c r="H91" s="75">
        <f t="shared" si="4"/>
        <v>4905.9359999999997</v>
      </c>
    </row>
    <row r="92" spans="1:8" ht="27.95" customHeight="1" x14ac:dyDescent="0.25">
      <c r="A92" s="3">
        <f>A91+1</f>
        <v>68</v>
      </c>
      <c r="B92" s="36" t="s">
        <v>170</v>
      </c>
      <c r="C92" s="81">
        <f>F92/D92</f>
        <v>251.86710526315792</v>
      </c>
      <c r="D92" s="79">
        <v>15.2</v>
      </c>
      <c r="E92" s="79">
        <v>15.2</v>
      </c>
      <c r="F92" s="75">
        <v>3828.38</v>
      </c>
      <c r="G92" s="75">
        <v>100</v>
      </c>
      <c r="H92" s="75">
        <f t="shared" si="4"/>
        <v>3928.38</v>
      </c>
    </row>
    <row r="93" spans="1:8" ht="27.95" customHeight="1" x14ac:dyDescent="0.25">
      <c r="A93" s="3"/>
      <c r="B93" s="23" t="s">
        <v>171</v>
      </c>
      <c r="C93" s="81"/>
      <c r="D93" s="79"/>
      <c r="E93" s="79"/>
      <c r="F93" s="75"/>
      <c r="G93" s="75"/>
      <c r="H93" s="75"/>
    </row>
    <row r="94" spans="1:8" ht="27.95" customHeight="1" x14ac:dyDescent="0.25">
      <c r="A94" s="30">
        <v>70</v>
      </c>
      <c r="B94" s="36" t="s">
        <v>173</v>
      </c>
      <c r="C94" s="81">
        <v>377.47</v>
      </c>
      <c r="D94" s="79">
        <v>15.2</v>
      </c>
      <c r="E94" s="79">
        <v>15.2</v>
      </c>
      <c r="F94" s="75">
        <f>C94*E94</f>
        <v>5737.5439999999999</v>
      </c>
      <c r="G94" s="75">
        <v>100</v>
      </c>
      <c r="H94" s="75">
        <f t="shared" si="4"/>
        <v>5837.5439999999999</v>
      </c>
    </row>
    <row r="95" spans="1:8" ht="27.95" customHeight="1" x14ac:dyDescent="0.25">
      <c r="A95" s="30">
        <f t="shared" ref="A95:A147" si="5">A94+1</f>
        <v>71</v>
      </c>
      <c r="B95" s="36" t="s">
        <v>175</v>
      </c>
      <c r="C95" s="81">
        <v>269.11</v>
      </c>
      <c r="D95" s="79">
        <v>15.2</v>
      </c>
      <c r="E95" s="79">
        <v>15.2</v>
      </c>
      <c r="F95" s="75">
        <f>C95*E95</f>
        <v>4090.4720000000002</v>
      </c>
      <c r="G95" s="75">
        <v>100</v>
      </c>
      <c r="H95" s="75">
        <f t="shared" si="4"/>
        <v>4190.4719999999998</v>
      </c>
    </row>
    <row r="96" spans="1:8" ht="27.95" customHeight="1" x14ac:dyDescent="0.25">
      <c r="A96" s="30">
        <f t="shared" si="5"/>
        <v>72</v>
      </c>
      <c r="B96" s="36" t="s">
        <v>177</v>
      </c>
      <c r="C96" s="81">
        <f t="shared" ref="C96:C115" si="6">F96/D96</f>
        <v>269.11381578947373</v>
      </c>
      <c r="D96" s="79">
        <v>15.2</v>
      </c>
      <c r="E96" s="79">
        <v>15.2</v>
      </c>
      <c r="F96" s="75">
        <v>4090.53</v>
      </c>
      <c r="G96" s="75">
        <v>100</v>
      </c>
      <c r="H96" s="75">
        <f t="shared" si="4"/>
        <v>4190.5300000000007</v>
      </c>
    </row>
    <row r="97" spans="1:8" ht="27.95" customHeight="1" x14ac:dyDescent="0.25">
      <c r="A97" s="30">
        <f t="shared" si="5"/>
        <v>73</v>
      </c>
      <c r="B97" s="36" t="s">
        <v>179</v>
      </c>
      <c r="C97" s="81">
        <f t="shared" si="6"/>
        <v>269.11381578947373</v>
      </c>
      <c r="D97" s="79">
        <v>15.2</v>
      </c>
      <c r="E97" s="79">
        <v>15.2</v>
      </c>
      <c r="F97" s="75">
        <v>4090.53</v>
      </c>
      <c r="G97" s="75">
        <v>100</v>
      </c>
      <c r="H97" s="75">
        <f t="shared" si="4"/>
        <v>4190.5300000000007</v>
      </c>
    </row>
    <row r="98" spans="1:8" ht="27.95" customHeight="1" x14ac:dyDescent="0.25">
      <c r="A98" s="30">
        <f t="shared" si="5"/>
        <v>74</v>
      </c>
      <c r="B98" s="36" t="s">
        <v>181</v>
      </c>
      <c r="C98" s="81">
        <f t="shared" si="6"/>
        <v>269.11381578947373</v>
      </c>
      <c r="D98" s="79">
        <v>15.2</v>
      </c>
      <c r="E98" s="79">
        <v>15.2</v>
      </c>
      <c r="F98" s="75">
        <v>4090.53</v>
      </c>
      <c r="G98" s="75">
        <v>100</v>
      </c>
      <c r="H98" s="75">
        <f t="shared" si="4"/>
        <v>4190.5300000000007</v>
      </c>
    </row>
    <row r="99" spans="1:8" ht="27.95" customHeight="1" x14ac:dyDescent="0.25">
      <c r="A99" s="30">
        <f t="shared" si="5"/>
        <v>75</v>
      </c>
      <c r="B99" s="36" t="s">
        <v>183</v>
      </c>
      <c r="C99" s="81">
        <f t="shared" si="6"/>
        <v>269.11381578947373</v>
      </c>
      <c r="D99" s="79">
        <v>15.2</v>
      </c>
      <c r="E99" s="79">
        <v>15.2</v>
      </c>
      <c r="F99" s="75">
        <v>4090.53</v>
      </c>
      <c r="G99" s="75">
        <v>100</v>
      </c>
      <c r="H99" s="75">
        <f t="shared" si="4"/>
        <v>4190.5300000000007</v>
      </c>
    </row>
    <row r="100" spans="1:8" ht="27.95" customHeight="1" x14ac:dyDescent="0.25">
      <c r="A100" s="30">
        <f t="shared" si="5"/>
        <v>76</v>
      </c>
      <c r="B100" s="36" t="s">
        <v>185</v>
      </c>
      <c r="C100" s="81">
        <f t="shared" si="6"/>
        <v>269.11381578947373</v>
      </c>
      <c r="D100" s="79">
        <v>15.2</v>
      </c>
      <c r="E100" s="79">
        <v>15.2</v>
      </c>
      <c r="F100" s="75">
        <v>4090.53</v>
      </c>
      <c r="G100" s="75">
        <v>100</v>
      </c>
      <c r="H100" s="75">
        <f t="shared" si="4"/>
        <v>4190.5300000000007</v>
      </c>
    </row>
    <row r="101" spans="1:8" ht="27.95" customHeight="1" x14ac:dyDescent="0.25">
      <c r="A101" s="30">
        <f t="shared" si="5"/>
        <v>77</v>
      </c>
      <c r="B101" s="36" t="s">
        <v>187</v>
      </c>
      <c r="C101" s="81">
        <f t="shared" si="6"/>
        <v>269.11381578947373</v>
      </c>
      <c r="D101" s="79">
        <v>15.2</v>
      </c>
      <c r="E101" s="79">
        <v>15.2</v>
      </c>
      <c r="F101" s="75">
        <v>4090.53</v>
      </c>
      <c r="G101" s="75">
        <v>100</v>
      </c>
      <c r="H101" s="75">
        <f t="shared" si="4"/>
        <v>4190.5300000000007</v>
      </c>
    </row>
    <row r="102" spans="1:8" ht="27.95" customHeight="1" x14ac:dyDescent="0.25">
      <c r="A102" s="30">
        <f t="shared" si="5"/>
        <v>78</v>
      </c>
      <c r="B102" s="36" t="s">
        <v>189</v>
      </c>
      <c r="C102" s="81">
        <f t="shared" si="6"/>
        <v>269.11381578947373</v>
      </c>
      <c r="D102" s="79">
        <v>15.2</v>
      </c>
      <c r="E102" s="79">
        <v>15.2</v>
      </c>
      <c r="F102" s="75">
        <v>4090.53</v>
      </c>
      <c r="G102" s="75">
        <v>100</v>
      </c>
      <c r="H102" s="75">
        <f t="shared" si="4"/>
        <v>4190.5300000000007</v>
      </c>
    </row>
    <row r="103" spans="1:8" ht="27.95" customHeight="1" x14ac:dyDescent="0.25">
      <c r="A103" s="30">
        <f t="shared" si="5"/>
        <v>79</v>
      </c>
      <c r="B103" s="36" t="s">
        <v>191</v>
      </c>
      <c r="C103" s="81">
        <f>F103/D103</f>
        <v>269.11381578947373</v>
      </c>
      <c r="D103" s="79">
        <v>15.2</v>
      </c>
      <c r="E103" s="79">
        <v>15.2</v>
      </c>
      <c r="F103" s="75">
        <v>4090.53</v>
      </c>
      <c r="G103" s="75">
        <v>100</v>
      </c>
      <c r="H103" s="75">
        <f t="shared" si="4"/>
        <v>4190.5300000000007</v>
      </c>
    </row>
    <row r="104" spans="1:8" ht="27.95" customHeight="1" x14ac:dyDescent="0.25">
      <c r="A104" s="30">
        <f t="shared" si="5"/>
        <v>80</v>
      </c>
      <c r="B104" s="36" t="s">
        <v>193</v>
      </c>
      <c r="C104" s="81">
        <f t="shared" si="6"/>
        <v>225.79605263157896</v>
      </c>
      <c r="D104" s="79">
        <v>15.2</v>
      </c>
      <c r="E104" s="79">
        <v>15.2</v>
      </c>
      <c r="F104" s="75">
        <v>3432.1</v>
      </c>
      <c r="G104" s="75">
        <v>100</v>
      </c>
      <c r="H104" s="75">
        <f t="shared" si="4"/>
        <v>3532.1</v>
      </c>
    </row>
    <row r="105" spans="1:8" ht="27.95" customHeight="1" x14ac:dyDescent="0.25">
      <c r="A105" s="30">
        <f t="shared" si="5"/>
        <v>81</v>
      </c>
      <c r="B105" s="36" t="s">
        <v>195</v>
      </c>
      <c r="C105" s="81">
        <f t="shared" si="6"/>
        <v>137.0078947368421</v>
      </c>
      <c r="D105" s="79">
        <v>15.2</v>
      </c>
      <c r="E105" s="79">
        <v>15.2</v>
      </c>
      <c r="F105" s="75">
        <v>2082.52</v>
      </c>
      <c r="G105" s="75">
        <v>100</v>
      </c>
      <c r="H105" s="75">
        <f t="shared" si="4"/>
        <v>2182.52</v>
      </c>
    </row>
    <row r="106" spans="1:8" ht="27.95" customHeight="1" x14ac:dyDescent="0.25">
      <c r="A106" s="30">
        <f t="shared" si="5"/>
        <v>82</v>
      </c>
      <c r="B106" s="36" t="s">
        <v>197</v>
      </c>
      <c r="C106" s="81">
        <f t="shared" si="6"/>
        <v>215.7572368421053</v>
      </c>
      <c r="D106" s="79">
        <v>15.2</v>
      </c>
      <c r="E106" s="79">
        <v>15.2</v>
      </c>
      <c r="F106" s="75">
        <v>3279.51</v>
      </c>
      <c r="G106" s="75">
        <v>100</v>
      </c>
      <c r="H106" s="75">
        <f t="shared" si="4"/>
        <v>3379.51</v>
      </c>
    </row>
    <row r="107" spans="1:8" ht="27.95" customHeight="1" x14ac:dyDescent="0.25">
      <c r="A107" s="30">
        <f t="shared" si="5"/>
        <v>83</v>
      </c>
      <c r="B107" s="36" t="s">
        <v>199</v>
      </c>
      <c r="C107" s="81">
        <f t="shared" si="6"/>
        <v>225.79605263157896</v>
      </c>
      <c r="D107" s="79">
        <v>15.2</v>
      </c>
      <c r="E107" s="79">
        <v>15.2</v>
      </c>
      <c r="F107" s="75">
        <v>3432.1</v>
      </c>
      <c r="G107" s="75">
        <v>100</v>
      </c>
      <c r="H107" s="75">
        <f t="shared" si="4"/>
        <v>3532.1</v>
      </c>
    </row>
    <row r="108" spans="1:8" ht="27.95" customHeight="1" x14ac:dyDescent="0.25">
      <c r="A108" s="30">
        <f t="shared" si="5"/>
        <v>84</v>
      </c>
      <c r="B108" s="36" t="s">
        <v>201</v>
      </c>
      <c r="C108" s="81">
        <v>225.8</v>
      </c>
      <c r="D108" s="79">
        <v>15.2</v>
      </c>
      <c r="E108" s="79">
        <v>15.2</v>
      </c>
      <c r="F108" s="75">
        <f>C108*E108</f>
        <v>3432.16</v>
      </c>
      <c r="G108" s="75">
        <v>100</v>
      </c>
      <c r="H108" s="75">
        <f t="shared" si="4"/>
        <v>3532.16</v>
      </c>
    </row>
    <row r="109" spans="1:8" ht="27.95" customHeight="1" x14ac:dyDescent="0.25">
      <c r="A109" s="30">
        <f t="shared" si="5"/>
        <v>85</v>
      </c>
      <c r="B109" s="36" t="s">
        <v>203</v>
      </c>
      <c r="C109" s="81">
        <f t="shared" si="6"/>
        <v>243.26842105263157</v>
      </c>
      <c r="D109" s="79">
        <v>15.2</v>
      </c>
      <c r="E109" s="79">
        <v>15.2</v>
      </c>
      <c r="F109" s="75">
        <v>3697.68</v>
      </c>
      <c r="G109" s="75">
        <v>100</v>
      </c>
      <c r="H109" s="75">
        <f t="shared" si="4"/>
        <v>3797.68</v>
      </c>
    </row>
    <row r="110" spans="1:8" ht="27.95" customHeight="1" x14ac:dyDescent="0.25">
      <c r="A110" s="30">
        <f t="shared" si="5"/>
        <v>86</v>
      </c>
      <c r="B110" s="36" t="s">
        <v>205</v>
      </c>
      <c r="C110" s="81">
        <f t="shared" si="6"/>
        <v>231.57105263157897</v>
      </c>
      <c r="D110" s="79">
        <v>15.2</v>
      </c>
      <c r="E110" s="79">
        <v>15.2</v>
      </c>
      <c r="F110" s="75">
        <v>3519.88</v>
      </c>
      <c r="G110" s="75">
        <v>100</v>
      </c>
      <c r="H110" s="75">
        <f t="shared" si="4"/>
        <v>3619.88</v>
      </c>
    </row>
    <row r="111" spans="1:8" ht="27.95" customHeight="1" x14ac:dyDescent="0.25">
      <c r="A111" s="30">
        <f t="shared" si="5"/>
        <v>87</v>
      </c>
      <c r="B111" s="36" t="s">
        <v>207</v>
      </c>
      <c r="C111" s="81">
        <f t="shared" si="6"/>
        <v>225.79605263157896</v>
      </c>
      <c r="D111" s="79">
        <v>15.2</v>
      </c>
      <c r="E111" s="79">
        <v>15.2</v>
      </c>
      <c r="F111" s="75">
        <v>3432.1</v>
      </c>
      <c r="G111" s="75">
        <v>100</v>
      </c>
      <c r="H111" s="75">
        <f t="shared" si="4"/>
        <v>3532.1</v>
      </c>
    </row>
    <row r="112" spans="1:8" ht="27.95" customHeight="1" x14ac:dyDescent="0.25">
      <c r="A112" s="30">
        <f t="shared" si="5"/>
        <v>88</v>
      </c>
      <c r="B112" s="43" t="s">
        <v>209</v>
      </c>
      <c r="C112" s="81">
        <f>F112/D112</f>
        <v>338.66447368421052</v>
      </c>
      <c r="D112" s="79">
        <v>15.2</v>
      </c>
      <c r="E112" s="79">
        <v>15.2</v>
      </c>
      <c r="F112" s="75">
        <v>5147.7</v>
      </c>
      <c r="G112" s="75">
        <v>100</v>
      </c>
      <c r="H112" s="75">
        <f t="shared" si="4"/>
        <v>5247.7</v>
      </c>
    </row>
    <row r="113" spans="1:8" ht="27.95" customHeight="1" x14ac:dyDescent="0.25">
      <c r="A113" s="30">
        <f t="shared" si="5"/>
        <v>89</v>
      </c>
      <c r="B113" s="36" t="s">
        <v>211</v>
      </c>
      <c r="C113" s="81">
        <f t="shared" si="6"/>
        <v>244.79210526315791</v>
      </c>
      <c r="D113" s="79">
        <v>15.2</v>
      </c>
      <c r="E113" s="79">
        <v>15.2</v>
      </c>
      <c r="F113" s="75">
        <v>3720.84</v>
      </c>
      <c r="G113" s="75">
        <v>100</v>
      </c>
      <c r="H113" s="75">
        <f t="shared" si="4"/>
        <v>3820.84</v>
      </c>
    </row>
    <row r="114" spans="1:8" ht="27.95" customHeight="1" x14ac:dyDescent="0.25">
      <c r="A114" s="30">
        <f>A113+1</f>
        <v>90</v>
      </c>
      <c r="B114" s="36" t="s">
        <v>213</v>
      </c>
      <c r="C114" s="81">
        <f t="shared" si="6"/>
        <v>244.79210526315791</v>
      </c>
      <c r="D114" s="79">
        <v>15.2</v>
      </c>
      <c r="E114" s="79">
        <v>15.2</v>
      </c>
      <c r="F114" s="75">
        <v>3720.84</v>
      </c>
      <c r="G114" s="75">
        <v>100</v>
      </c>
      <c r="H114" s="75">
        <f t="shared" si="4"/>
        <v>3820.84</v>
      </c>
    </row>
    <row r="115" spans="1:8" ht="27.95" customHeight="1" x14ac:dyDescent="0.25">
      <c r="A115" s="49">
        <f>A114+1</f>
        <v>91</v>
      </c>
      <c r="B115" s="41" t="s">
        <v>215</v>
      </c>
      <c r="C115" s="81">
        <f t="shared" si="6"/>
        <v>244.79210526315791</v>
      </c>
      <c r="D115" s="79">
        <v>15.2</v>
      </c>
      <c r="E115" s="79">
        <v>15.2</v>
      </c>
      <c r="F115" s="75">
        <v>3720.84</v>
      </c>
      <c r="G115" s="75">
        <v>100</v>
      </c>
      <c r="H115" s="75">
        <f t="shared" si="4"/>
        <v>3820.84</v>
      </c>
    </row>
    <row r="116" spans="1:8" ht="27.95" customHeight="1" x14ac:dyDescent="0.25">
      <c r="A116" s="30"/>
      <c r="B116" s="23" t="s">
        <v>216</v>
      </c>
      <c r="C116" s="81"/>
      <c r="D116" s="79"/>
      <c r="E116" s="79"/>
      <c r="F116" s="75"/>
      <c r="G116" s="75"/>
      <c r="H116" s="75"/>
    </row>
    <row r="117" spans="1:8" ht="21.75" customHeight="1" x14ac:dyDescent="0.3">
      <c r="A117" s="3">
        <v>92</v>
      </c>
      <c r="B117" s="82" t="s">
        <v>218</v>
      </c>
      <c r="C117" s="81">
        <v>377.47</v>
      </c>
      <c r="D117" s="79">
        <v>15.2</v>
      </c>
      <c r="E117" s="79">
        <v>15.2</v>
      </c>
      <c r="F117" s="75">
        <f>C117*E117</f>
        <v>5737.5439999999999</v>
      </c>
      <c r="G117" s="75">
        <v>100</v>
      </c>
      <c r="H117" s="75">
        <f t="shared" si="4"/>
        <v>5837.5439999999999</v>
      </c>
    </row>
    <row r="118" spans="1:8" ht="27.95" customHeight="1" x14ac:dyDescent="0.25">
      <c r="A118" s="30">
        <v>93</v>
      </c>
      <c r="B118" s="36" t="s">
        <v>220</v>
      </c>
      <c r="C118" s="81">
        <f>F118/D118</f>
        <v>400.06973684210533</v>
      </c>
      <c r="D118" s="79">
        <v>15.2</v>
      </c>
      <c r="E118" s="79">
        <v>15.2</v>
      </c>
      <c r="F118" s="75">
        <v>6081.06</v>
      </c>
      <c r="G118" s="75">
        <v>100</v>
      </c>
      <c r="H118" s="75">
        <f t="shared" si="4"/>
        <v>6181.06</v>
      </c>
    </row>
    <row r="119" spans="1:8" ht="27.95" customHeight="1" x14ac:dyDescent="0.25">
      <c r="A119" s="30">
        <f t="shared" si="5"/>
        <v>94</v>
      </c>
      <c r="B119" s="36" t="s">
        <v>222</v>
      </c>
      <c r="C119" s="81">
        <f>F119/D119</f>
        <v>274.27171052631581</v>
      </c>
      <c r="D119" s="79">
        <v>15.2</v>
      </c>
      <c r="E119" s="79">
        <v>15.2</v>
      </c>
      <c r="F119" s="75">
        <v>4168.93</v>
      </c>
      <c r="G119" s="75">
        <v>100</v>
      </c>
      <c r="H119" s="75">
        <f t="shared" si="4"/>
        <v>4268.93</v>
      </c>
    </row>
    <row r="120" spans="1:8" ht="27.95" customHeight="1" x14ac:dyDescent="0.25">
      <c r="A120" s="30">
        <f t="shared" si="5"/>
        <v>95</v>
      </c>
      <c r="B120" s="36" t="s">
        <v>224</v>
      </c>
      <c r="C120" s="81">
        <f t="shared" ref="C120:C138" si="7">F120/D120</f>
        <v>317.57763157894738</v>
      </c>
      <c r="D120" s="79">
        <v>15.2</v>
      </c>
      <c r="E120" s="79">
        <v>15.2</v>
      </c>
      <c r="F120" s="75">
        <v>4827.18</v>
      </c>
      <c r="G120" s="75">
        <v>100</v>
      </c>
      <c r="H120" s="75">
        <f t="shared" si="4"/>
        <v>4927.18</v>
      </c>
    </row>
    <row r="121" spans="1:8" ht="27.95" customHeight="1" x14ac:dyDescent="0.25">
      <c r="A121" s="30">
        <f t="shared" si="5"/>
        <v>96</v>
      </c>
      <c r="B121" s="36" t="s">
        <v>226</v>
      </c>
      <c r="C121" s="81">
        <v>266.85000000000002</v>
      </c>
      <c r="D121" s="79">
        <v>15.2</v>
      </c>
      <c r="E121" s="79">
        <v>14.2</v>
      </c>
      <c r="F121" s="75">
        <v>4056.11</v>
      </c>
      <c r="G121" s="75">
        <v>100</v>
      </c>
      <c r="H121" s="75">
        <f t="shared" si="4"/>
        <v>4156.1100000000006</v>
      </c>
    </row>
    <row r="122" spans="1:8" ht="27.95" customHeight="1" x14ac:dyDescent="0.25">
      <c r="A122" s="30">
        <f t="shared" si="5"/>
        <v>97</v>
      </c>
      <c r="B122" s="36" t="s">
        <v>228</v>
      </c>
      <c r="C122" s="81">
        <f t="shared" si="7"/>
        <v>266.84934210526319</v>
      </c>
      <c r="D122" s="79">
        <v>15.2</v>
      </c>
      <c r="E122" s="79">
        <v>15.2</v>
      </c>
      <c r="F122" s="75">
        <v>4056.11</v>
      </c>
      <c r="G122" s="75">
        <v>100</v>
      </c>
      <c r="H122" s="75">
        <f t="shared" si="4"/>
        <v>4156.1100000000006</v>
      </c>
    </row>
    <row r="123" spans="1:8" ht="27.95" customHeight="1" x14ac:dyDescent="0.25">
      <c r="A123" s="30">
        <f t="shared" si="5"/>
        <v>98</v>
      </c>
      <c r="B123" s="36" t="s">
        <v>230</v>
      </c>
      <c r="C123" s="81">
        <f t="shared" si="7"/>
        <v>266.84934210526319</v>
      </c>
      <c r="D123" s="79">
        <v>15.2</v>
      </c>
      <c r="E123" s="79">
        <v>15.2</v>
      </c>
      <c r="F123" s="75">
        <v>4056.11</v>
      </c>
      <c r="G123" s="75">
        <v>100</v>
      </c>
      <c r="H123" s="75">
        <f t="shared" si="4"/>
        <v>4156.1100000000006</v>
      </c>
    </row>
    <row r="124" spans="1:8" ht="27.95" customHeight="1" x14ac:dyDescent="0.25">
      <c r="A124" s="30">
        <f t="shared" si="5"/>
        <v>99</v>
      </c>
      <c r="B124" s="36" t="s">
        <v>232</v>
      </c>
      <c r="C124" s="81">
        <f t="shared" si="7"/>
        <v>266.84934210526319</v>
      </c>
      <c r="D124" s="79">
        <v>15.2</v>
      </c>
      <c r="E124" s="79">
        <v>15.2</v>
      </c>
      <c r="F124" s="75">
        <v>4056.11</v>
      </c>
      <c r="G124" s="75">
        <v>100</v>
      </c>
      <c r="H124" s="75">
        <f t="shared" si="4"/>
        <v>4156.1100000000006</v>
      </c>
    </row>
    <row r="125" spans="1:8" ht="27.95" customHeight="1" x14ac:dyDescent="0.25">
      <c r="A125" s="30">
        <f t="shared" si="5"/>
        <v>100</v>
      </c>
      <c r="B125" s="36" t="s">
        <v>234</v>
      </c>
      <c r="C125" s="81">
        <f>F125/D125</f>
        <v>266.84934210526319</v>
      </c>
      <c r="D125" s="30">
        <v>15.2</v>
      </c>
      <c r="E125" s="79">
        <v>15.2</v>
      </c>
      <c r="F125" s="75">
        <v>4056.11</v>
      </c>
      <c r="G125" s="75">
        <v>100</v>
      </c>
      <c r="H125" s="75">
        <f t="shared" si="4"/>
        <v>4156.1100000000006</v>
      </c>
    </row>
    <row r="126" spans="1:8" ht="27.95" customHeight="1" x14ac:dyDescent="0.25">
      <c r="A126" s="30">
        <f t="shared" si="5"/>
        <v>101</v>
      </c>
      <c r="B126" s="36" t="s">
        <v>236</v>
      </c>
      <c r="C126" s="81">
        <v>0</v>
      </c>
      <c r="D126" s="30">
        <v>15.2</v>
      </c>
      <c r="E126" s="79">
        <v>15.2</v>
      </c>
      <c r="F126" s="75">
        <v>0</v>
      </c>
      <c r="G126" s="75">
        <v>0</v>
      </c>
      <c r="H126" s="75">
        <f t="shared" si="4"/>
        <v>0</v>
      </c>
    </row>
    <row r="127" spans="1:8" ht="27.95" customHeight="1" x14ac:dyDescent="0.25">
      <c r="A127" s="30">
        <f t="shared" si="5"/>
        <v>102</v>
      </c>
      <c r="B127" s="36" t="s">
        <v>238</v>
      </c>
      <c r="C127" s="81">
        <f t="shared" si="7"/>
        <v>253.35460526315788</v>
      </c>
      <c r="D127" s="79">
        <v>15.2</v>
      </c>
      <c r="E127" s="79">
        <v>15.2</v>
      </c>
      <c r="F127" s="75">
        <v>3850.99</v>
      </c>
      <c r="G127" s="75">
        <v>100</v>
      </c>
      <c r="H127" s="75">
        <f t="shared" si="4"/>
        <v>3950.99</v>
      </c>
    </row>
    <row r="128" spans="1:8" ht="27.95" customHeight="1" x14ac:dyDescent="0.25">
      <c r="A128" s="30">
        <f>A127+1</f>
        <v>103</v>
      </c>
      <c r="B128" s="36" t="s">
        <v>240</v>
      </c>
      <c r="C128" s="81">
        <f t="shared" si="7"/>
        <v>253.35460526315788</v>
      </c>
      <c r="D128" s="79">
        <v>15.2</v>
      </c>
      <c r="E128" s="79">
        <v>15.2</v>
      </c>
      <c r="F128" s="75">
        <v>3850.99</v>
      </c>
      <c r="G128" s="25">
        <v>100</v>
      </c>
      <c r="H128" s="75">
        <f t="shared" si="4"/>
        <v>3950.99</v>
      </c>
    </row>
    <row r="129" spans="1:8" ht="27.95" customHeight="1" x14ac:dyDescent="0.25">
      <c r="A129" s="30">
        <f t="shared" si="5"/>
        <v>104</v>
      </c>
      <c r="B129" s="36" t="s">
        <v>242</v>
      </c>
      <c r="C129" s="81">
        <f t="shared" si="7"/>
        <v>253.35460526315788</v>
      </c>
      <c r="D129" s="79">
        <v>15.2</v>
      </c>
      <c r="E129" s="79">
        <v>15.2</v>
      </c>
      <c r="F129" s="75">
        <v>3850.99</v>
      </c>
      <c r="G129" s="75">
        <v>100</v>
      </c>
      <c r="H129" s="75">
        <f t="shared" si="4"/>
        <v>3950.99</v>
      </c>
    </row>
    <row r="130" spans="1:8" ht="27.95" customHeight="1" x14ac:dyDescent="0.25">
      <c r="A130" s="30">
        <f t="shared" si="5"/>
        <v>105</v>
      </c>
      <c r="B130" s="36" t="s">
        <v>244</v>
      </c>
      <c r="C130" s="81">
        <f t="shared" si="7"/>
        <v>253.35460526315788</v>
      </c>
      <c r="D130" s="79">
        <v>15.2</v>
      </c>
      <c r="E130" s="79">
        <v>15.2</v>
      </c>
      <c r="F130" s="75">
        <v>3850.99</v>
      </c>
      <c r="G130" s="75">
        <v>100</v>
      </c>
      <c r="H130" s="75">
        <f t="shared" si="4"/>
        <v>3950.99</v>
      </c>
    </row>
    <row r="131" spans="1:8" ht="27.95" customHeight="1" x14ac:dyDescent="0.25">
      <c r="A131" s="30">
        <f t="shared" si="5"/>
        <v>106</v>
      </c>
      <c r="B131" s="36" t="s">
        <v>246</v>
      </c>
      <c r="C131" s="81">
        <f t="shared" si="7"/>
        <v>253.35460526315788</v>
      </c>
      <c r="D131" s="79">
        <v>15.2</v>
      </c>
      <c r="E131" s="79">
        <v>15.2</v>
      </c>
      <c r="F131" s="75">
        <v>3850.99</v>
      </c>
      <c r="G131" s="75">
        <v>100</v>
      </c>
      <c r="H131" s="75">
        <f t="shared" si="4"/>
        <v>3950.99</v>
      </c>
    </row>
    <row r="132" spans="1:8" ht="27.95" customHeight="1" x14ac:dyDescent="0.25">
      <c r="A132" s="30">
        <f t="shared" si="5"/>
        <v>107</v>
      </c>
      <c r="B132" s="36" t="s">
        <v>248</v>
      </c>
      <c r="C132" s="81">
        <f t="shared" si="7"/>
        <v>253.35460526315788</v>
      </c>
      <c r="D132" s="30">
        <v>15.2</v>
      </c>
      <c r="E132" s="79">
        <v>15.2</v>
      </c>
      <c r="F132" s="75">
        <v>3850.99</v>
      </c>
      <c r="G132" s="75">
        <v>100</v>
      </c>
      <c r="H132" s="75">
        <f t="shared" si="4"/>
        <v>3950.99</v>
      </c>
    </row>
    <row r="133" spans="1:8" ht="27.95" customHeight="1" x14ac:dyDescent="0.25">
      <c r="A133" s="30">
        <f t="shared" si="5"/>
        <v>108</v>
      </c>
      <c r="B133" s="36" t="s">
        <v>250</v>
      </c>
      <c r="C133" s="81">
        <f t="shared" si="7"/>
        <v>245.93157894736842</v>
      </c>
      <c r="D133" s="79">
        <v>15.2</v>
      </c>
      <c r="E133" s="79">
        <v>15.2</v>
      </c>
      <c r="F133" s="75">
        <v>3738.16</v>
      </c>
      <c r="G133" s="75">
        <v>100</v>
      </c>
      <c r="H133" s="75">
        <f t="shared" si="4"/>
        <v>3838.16</v>
      </c>
    </row>
    <row r="134" spans="1:8" ht="27.95" customHeight="1" x14ac:dyDescent="0.25">
      <c r="A134" s="30">
        <f t="shared" si="5"/>
        <v>109</v>
      </c>
      <c r="B134" s="36" t="s">
        <v>252</v>
      </c>
      <c r="C134" s="81">
        <f t="shared" si="7"/>
        <v>251.86710526315792</v>
      </c>
      <c r="D134" s="79">
        <v>15.2</v>
      </c>
      <c r="E134" s="79">
        <v>15.2</v>
      </c>
      <c r="F134" s="75">
        <v>3828.38</v>
      </c>
      <c r="G134" s="75">
        <v>100</v>
      </c>
      <c r="H134" s="75">
        <f t="shared" si="4"/>
        <v>3928.38</v>
      </c>
    </row>
    <row r="135" spans="1:8" ht="27.95" customHeight="1" x14ac:dyDescent="0.25">
      <c r="A135" s="30">
        <f t="shared" si="5"/>
        <v>110</v>
      </c>
      <c r="B135" s="36" t="s">
        <v>254</v>
      </c>
      <c r="C135" s="81">
        <f t="shared" si="7"/>
        <v>251.86710526315792</v>
      </c>
      <c r="D135" s="79">
        <v>15.2</v>
      </c>
      <c r="E135" s="79">
        <v>15.2</v>
      </c>
      <c r="F135" s="75">
        <v>3828.38</v>
      </c>
      <c r="G135" s="75">
        <v>100</v>
      </c>
      <c r="H135" s="75">
        <f t="shared" si="4"/>
        <v>3928.38</v>
      </c>
    </row>
    <row r="136" spans="1:8" ht="27.95" customHeight="1" x14ac:dyDescent="0.25">
      <c r="A136" s="30">
        <f t="shared" si="5"/>
        <v>111</v>
      </c>
      <c r="B136" s="43" t="s">
        <v>256</v>
      </c>
      <c r="C136" s="81">
        <f>F136/D136</f>
        <v>261.98421052631579</v>
      </c>
      <c r="D136" s="79">
        <v>15.2</v>
      </c>
      <c r="E136" s="79">
        <v>15.2</v>
      </c>
      <c r="F136" s="75">
        <v>3982.16</v>
      </c>
      <c r="G136" s="75">
        <v>100</v>
      </c>
      <c r="H136" s="75">
        <f t="shared" si="4"/>
        <v>4082.16</v>
      </c>
    </row>
    <row r="137" spans="1:8" ht="27.95" customHeight="1" x14ac:dyDescent="0.25">
      <c r="A137" s="30">
        <f t="shared" si="5"/>
        <v>112</v>
      </c>
      <c r="B137" s="36" t="s">
        <v>259</v>
      </c>
      <c r="C137" s="81">
        <v>261.98</v>
      </c>
      <c r="D137" s="79">
        <v>15.2</v>
      </c>
      <c r="E137" s="79">
        <v>15.2</v>
      </c>
      <c r="F137" s="75">
        <f>C137*E137</f>
        <v>3982.096</v>
      </c>
      <c r="G137" s="75">
        <v>100</v>
      </c>
      <c r="H137" s="75">
        <f t="shared" si="4"/>
        <v>4082.096</v>
      </c>
    </row>
    <row r="138" spans="1:8" ht="27.95" customHeight="1" x14ac:dyDescent="0.25">
      <c r="A138" s="30">
        <f t="shared" si="5"/>
        <v>113</v>
      </c>
      <c r="B138" s="36" t="s">
        <v>261</v>
      </c>
      <c r="C138" s="81">
        <f t="shared" si="7"/>
        <v>261.98421052631579</v>
      </c>
      <c r="D138" s="79">
        <v>15.2</v>
      </c>
      <c r="E138" s="79">
        <v>15.2</v>
      </c>
      <c r="F138" s="75">
        <v>3982.16</v>
      </c>
      <c r="G138" s="75">
        <v>100</v>
      </c>
      <c r="H138" s="75">
        <f t="shared" si="4"/>
        <v>4082.16</v>
      </c>
    </row>
    <row r="139" spans="1:8" ht="27.95" customHeight="1" x14ac:dyDescent="0.25">
      <c r="A139" s="49">
        <f t="shared" si="5"/>
        <v>114</v>
      </c>
      <c r="B139" s="36" t="s">
        <v>320</v>
      </c>
      <c r="C139" s="81">
        <v>252</v>
      </c>
      <c r="D139" s="79">
        <v>15.2</v>
      </c>
      <c r="E139" s="79">
        <v>15.2</v>
      </c>
      <c r="F139" s="75">
        <f>C139*E139</f>
        <v>3830.3999999999996</v>
      </c>
      <c r="G139" s="75">
        <v>100</v>
      </c>
      <c r="H139" s="75">
        <f t="shared" ref="H139:H168" si="8">F139+G139</f>
        <v>3930.3999999999996</v>
      </c>
    </row>
    <row r="140" spans="1:8" ht="27.95" customHeight="1" x14ac:dyDescent="0.25">
      <c r="A140" s="30"/>
      <c r="B140" s="61" t="s">
        <v>262</v>
      </c>
      <c r="C140" s="81"/>
      <c r="D140" s="79"/>
      <c r="E140" s="79"/>
      <c r="F140" s="75"/>
      <c r="G140" s="75"/>
      <c r="H140" s="75"/>
    </row>
    <row r="141" spans="1:8" ht="27.95" customHeight="1" x14ac:dyDescent="0.25">
      <c r="A141" s="30">
        <v>115</v>
      </c>
      <c r="B141" s="36" t="s">
        <v>264</v>
      </c>
      <c r="C141" s="81">
        <v>353.29</v>
      </c>
      <c r="D141" s="79">
        <v>15.2</v>
      </c>
      <c r="E141" s="79">
        <v>15.2</v>
      </c>
      <c r="F141" s="75">
        <f>C141*E141</f>
        <v>5370.0079999999998</v>
      </c>
      <c r="G141" s="75">
        <v>100</v>
      </c>
      <c r="H141" s="75">
        <f t="shared" si="8"/>
        <v>5470.0079999999998</v>
      </c>
    </row>
    <row r="142" spans="1:8" ht="27.95" customHeight="1" x14ac:dyDescent="0.25">
      <c r="A142" s="30">
        <f t="shared" si="5"/>
        <v>116</v>
      </c>
      <c r="B142" s="36" t="s">
        <v>266</v>
      </c>
      <c r="C142" s="81">
        <f t="shared" ref="C142:C147" si="9">F142/D142</f>
        <v>317.57763157894738</v>
      </c>
      <c r="D142" s="79">
        <v>15.2</v>
      </c>
      <c r="E142" s="79">
        <v>15.2</v>
      </c>
      <c r="F142" s="75">
        <v>4827.18</v>
      </c>
      <c r="G142" s="25">
        <v>100</v>
      </c>
      <c r="H142" s="75">
        <f t="shared" si="8"/>
        <v>4927.18</v>
      </c>
    </row>
    <row r="143" spans="1:8" ht="27.95" customHeight="1" x14ac:dyDescent="0.25">
      <c r="A143" s="30">
        <f t="shared" si="5"/>
        <v>117</v>
      </c>
      <c r="B143" s="36" t="s">
        <v>268</v>
      </c>
      <c r="C143" s="81">
        <f t="shared" si="9"/>
        <v>335.13157894736844</v>
      </c>
      <c r="D143" s="79">
        <v>15.2</v>
      </c>
      <c r="E143" s="79">
        <v>15.2</v>
      </c>
      <c r="F143" s="75">
        <v>5094</v>
      </c>
      <c r="G143" s="75">
        <v>100</v>
      </c>
      <c r="H143" s="75">
        <f t="shared" si="8"/>
        <v>5194</v>
      </c>
    </row>
    <row r="144" spans="1:8" ht="27.95" customHeight="1" x14ac:dyDescent="0.25">
      <c r="A144" s="30">
        <f t="shared" si="5"/>
        <v>118</v>
      </c>
      <c r="B144" s="36" t="s">
        <v>270</v>
      </c>
      <c r="C144" s="81">
        <f t="shared" si="9"/>
        <v>335.13157894736844</v>
      </c>
      <c r="D144" s="79">
        <v>15.2</v>
      </c>
      <c r="E144" s="79">
        <v>15.2</v>
      </c>
      <c r="F144" s="75">
        <v>5094</v>
      </c>
      <c r="G144" s="75">
        <v>100</v>
      </c>
      <c r="H144" s="75">
        <f t="shared" si="8"/>
        <v>5194</v>
      </c>
    </row>
    <row r="145" spans="1:10" ht="27.95" customHeight="1" x14ac:dyDescent="0.25">
      <c r="A145" s="30">
        <f t="shared" si="5"/>
        <v>119</v>
      </c>
      <c r="B145" s="43" t="s">
        <v>272</v>
      </c>
      <c r="C145" s="81">
        <f t="shared" si="9"/>
        <v>335.13157894736844</v>
      </c>
      <c r="D145" s="67">
        <v>15.2</v>
      </c>
      <c r="E145" s="79">
        <v>15.2</v>
      </c>
      <c r="F145" s="75">
        <v>5094</v>
      </c>
      <c r="G145" s="75">
        <v>100</v>
      </c>
      <c r="H145" s="75">
        <f t="shared" si="8"/>
        <v>5194</v>
      </c>
    </row>
    <row r="146" spans="1:10" ht="27.95" customHeight="1" x14ac:dyDescent="0.25">
      <c r="A146" s="30">
        <f>A145+1</f>
        <v>120</v>
      </c>
      <c r="B146" s="43" t="s">
        <v>274</v>
      </c>
      <c r="C146" s="81">
        <v>301.93</v>
      </c>
      <c r="D146" s="67">
        <v>15.2</v>
      </c>
      <c r="E146" s="79">
        <v>15.2</v>
      </c>
      <c r="F146" s="75">
        <f>C146*E146</f>
        <v>4589.3360000000002</v>
      </c>
      <c r="G146" s="75">
        <v>100</v>
      </c>
      <c r="H146" s="75">
        <f t="shared" si="8"/>
        <v>4689.3360000000002</v>
      </c>
    </row>
    <row r="147" spans="1:10" ht="27.95" customHeight="1" x14ac:dyDescent="0.25">
      <c r="A147" s="30">
        <f t="shared" si="5"/>
        <v>121</v>
      </c>
      <c r="B147" s="36" t="s">
        <v>276</v>
      </c>
      <c r="C147" s="81">
        <f t="shared" si="9"/>
        <v>261.98421052631579</v>
      </c>
      <c r="D147" s="79">
        <v>15.2</v>
      </c>
      <c r="E147" s="79">
        <v>15.2</v>
      </c>
      <c r="F147" s="75">
        <v>3982.16</v>
      </c>
      <c r="G147" s="75">
        <v>100</v>
      </c>
      <c r="H147" s="75">
        <f t="shared" si="8"/>
        <v>4082.16</v>
      </c>
    </row>
    <row r="148" spans="1:10" ht="27.95" customHeight="1" x14ac:dyDescent="0.25">
      <c r="A148" s="30">
        <f>A147+1</f>
        <v>122</v>
      </c>
      <c r="B148" s="43" t="s">
        <v>278</v>
      </c>
      <c r="C148" s="81">
        <v>261.98</v>
      </c>
      <c r="D148" s="79">
        <v>15.2</v>
      </c>
      <c r="E148" s="79">
        <v>15.2</v>
      </c>
      <c r="F148" s="66">
        <f>C148*E148</f>
        <v>3982.096</v>
      </c>
      <c r="G148" s="75">
        <v>100</v>
      </c>
      <c r="H148" s="75">
        <f t="shared" si="8"/>
        <v>4082.096</v>
      </c>
    </row>
    <row r="149" spans="1:10" ht="27.95" customHeight="1" x14ac:dyDescent="0.25">
      <c r="A149" s="49">
        <f>A148+1</f>
        <v>123</v>
      </c>
      <c r="B149" s="43" t="s">
        <v>322</v>
      </c>
      <c r="C149" s="81">
        <v>228</v>
      </c>
      <c r="D149" s="79">
        <v>15.2</v>
      </c>
      <c r="E149" s="79">
        <v>15.2</v>
      </c>
      <c r="F149" s="66">
        <f>C149*E149</f>
        <v>3465.6</v>
      </c>
      <c r="G149" s="75">
        <v>100</v>
      </c>
      <c r="H149" s="75">
        <f t="shared" si="8"/>
        <v>3565.6</v>
      </c>
    </row>
    <row r="150" spans="1:10" ht="27.95" customHeight="1" x14ac:dyDescent="0.25">
      <c r="A150" s="49">
        <f>A149+1</f>
        <v>124</v>
      </c>
      <c r="B150" s="43" t="s">
        <v>257</v>
      </c>
      <c r="C150" s="81">
        <f>F150/D150</f>
        <v>251.86710526315792</v>
      </c>
      <c r="D150" s="79">
        <v>15.2</v>
      </c>
      <c r="E150" s="79">
        <v>15.2</v>
      </c>
      <c r="F150" s="75">
        <v>3828.38</v>
      </c>
      <c r="G150" s="75">
        <v>100</v>
      </c>
      <c r="H150" s="75">
        <f>F150+G150</f>
        <v>3928.38</v>
      </c>
    </row>
    <row r="151" spans="1:10" ht="27.95" customHeight="1" x14ac:dyDescent="0.25">
      <c r="A151" s="49">
        <v>125</v>
      </c>
      <c r="B151" s="43" t="s">
        <v>323</v>
      </c>
      <c r="C151" s="81">
        <v>302</v>
      </c>
      <c r="D151" s="79">
        <v>15.2</v>
      </c>
      <c r="E151" s="79">
        <v>15.2</v>
      </c>
      <c r="F151" s="66">
        <f>C151*E151</f>
        <v>4590.3999999999996</v>
      </c>
      <c r="G151" s="75">
        <v>100</v>
      </c>
      <c r="H151" s="75">
        <f t="shared" si="8"/>
        <v>4690.3999999999996</v>
      </c>
    </row>
    <row r="152" spans="1:10" ht="27.95" customHeight="1" x14ac:dyDescent="0.25">
      <c r="A152" s="30"/>
      <c r="B152" s="23" t="s">
        <v>279</v>
      </c>
      <c r="C152" s="81"/>
      <c r="D152" s="79"/>
      <c r="E152" s="79"/>
      <c r="F152" s="75"/>
      <c r="G152" s="75"/>
      <c r="H152" s="75"/>
    </row>
    <row r="153" spans="1:10" ht="27.95" customHeight="1" x14ac:dyDescent="0.25">
      <c r="A153" s="30">
        <v>126</v>
      </c>
      <c r="B153" s="36" t="s">
        <v>281</v>
      </c>
      <c r="C153" s="81">
        <v>377.47</v>
      </c>
      <c r="D153" s="79">
        <v>15.2</v>
      </c>
      <c r="E153" s="79">
        <v>15.2</v>
      </c>
      <c r="F153" s="75">
        <f>C153*E153</f>
        <v>5737.5439999999999</v>
      </c>
      <c r="G153" s="75">
        <v>100</v>
      </c>
      <c r="H153" s="75">
        <f t="shared" si="8"/>
        <v>5837.5439999999999</v>
      </c>
    </row>
    <row r="154" spans="1:10" ht="27.95" customHeight="1" x14ac:dyDescent="0.25">
      <c r="A154" s="30">
        <f>A153+1</f>
        <v>127</v>
      </c>
      <c r="B154" s="31" t="s">
        <v>64</v>
      </c>
      <c r="C154" s="81">
        <v>400</v>
      </c>
      <c r="D154" s="79">
        <v>15.2</v>
      </c>
      <c r="E154" s="79">
        <v>15.2</v>
      </c>
      <c r="F154" s="75">
        <f>C154*E154</f>
        <v>6080</v>
      </c>
      <c r="G154" s="75">
        <v>100</v>
      </c>
      <c r="H154" s="75">
        <f t="shared" si="8"/>
        <v>6180</v>
      </c>
      <c r="I154" s="46"/>
      <c r="J154" s="47"/>
    </row>
    <row r="155" spans="1:10" ht="27.95" customHeight="1" x14ac:dyDescent="0.25">
      <c r="A155" s="30">
        <f>A154+1</f>
        <v>128</v>
      </c>
      <c r="B155" s="59" t="s">
        <v>285</v>
      </c>
      <c r="C155" s="32">
        <v>400</v>
      </c>
      <c r="D155" s="30">
        <v>15.2</v>
      </c>
      <c r="E155" s="79">
        <v>15.2</v>
      </c>
      <c r="F155" s="75">
        <f>C155*E155</f>
        <v>6080</v>
      </c>
      <c r="G155" s="75">
        <v>100</v>
      </c>
      <c r="H155" s="75">
        <f t="shared" si="8"/>
        <v>6180</v>
      </c>
    </row>
    <row r="156" spans="1:10" ht="27.95" customHeight="1" x14ac:dyDescent="0.25">
      <c r="A156" s="30">
        <f>A155+1</f>
        <v>129</v>
      </c>
      <c r="B156" s="31" t="s">
        <v>82</v>
      </c>
      <c r="C156" s="32">
        <v>400.07</v>
      </c>
      <c r="D156" s="79">
        <v>15.2</v>
      </c>
      <c r="E156" s="79">
        <v>15.2</v>
      </c>
      <c r="F156" s="83">
        <f>C156*E156</f>
        <v>6081.0639999999994</v>
      </c>
      <c r="G156" s="75">
        <v>100</v>
      </c>
      <c r="H156" s="75">
        <f t="shared" si="8"/>
        <v>6181.0639999999994</v>
      </c>
    </row>
    <row r="157" spans="1:10" ht="27.95" customHeight="1" x14ac:dyDescent="0.25">
      <c r="A157" s="30"/>
      <c r="B157" s="23" t="s">
        <v>286</v>
      </c>
      <c r="C157" s="81"/>
      <c r="D157" s="79"/>
      <c r="E157" s="79"/>
      <c r="F157" s="75"/>
      <c r="G157" s="75"/>
      <c r="H157" s="75"/>
    </row>
    <row r="158" spans="1:10" ht="27.95" customHeight="1" x14ac:dyDescent="0.25">
      <c r="A158" s="30">
        <v>130</v>
      </c>
      <c r="B158" s="36" t="s">
        <v>288</v>
      </c>
      <c r="C158" s="81">
        <v>383.88</v>
      </c>
      <c r="D158" s="79">
        <v>15.2</v>
      </c>
      <c r="E158" s="79">
        <v>15.2</v>
      </c>
      <c r="F158" s="75">
        <f>C158*E158</f>
        <v>5834.9759999999997</v>
      </c>
      <c r="G158" s="75">
        <v>100</v>
      </c>
      <c r="H158" s="75">
        <f t="shared" si="8"/>
        <v>5934.9759999999997</v>
      </c>
    </row>
    <row r="159" spans="1:10" ht="27.95" customHeight="1" x14ac:dyDescent="0.25">
      <c r="A159" s="30">
        <f>A158+1</f>
        <v>131</v>
      </c>
      <c r="B159" s="36" t="s">
        <v>290</v>
      </c>
      <c r="C159" s="81">
        <f>F159/D159</f>
        <v>263.15789473684214</v>
      </c>
      <c r="D159" s="79">
        <v>15.2</v>
      </c>
      <c r="E159" s="79">
        <v>15.2</v>
      </c>
      <c r="F159" s="75">
        <v>4000</v>
      </c>
      <c r="G159" s="75">
        <v>100</v>
      </c>
      <c r="H159" s="75">
        <f t="shared" si="8"/>
        <v>4100</v>
      </c>
    </row>
    <row r="160" spans="1:10" ht="27.95" customHeight="1" x14ac:dyDescent="0.25">
      <c r="A160" s="30">
        <f>A159+1</f>
        <v>132</v>
      </c>
      <c r="B160" s="43" t="s">
        <v>292</v>
      </c>
      <c r="C160" s="81">
        <f>F160/D160</f>
        <v>174.49013157894737</v>
      </c>
      <c r="D160" s="79">
        <v>15.2</v>
      </c>
      <c r="E160" s="79">
        <v>15.2</v>
      </c>
      <c r="F160" s="75">
        <v>2652.25</v>
      </c>
      <c r="G160" s="75">
        <v>100</v>
      </c>
      <c r="H160" s="75">
        <f t="shared" si="8"/>
        <v>2752.25</v>
      </c>
    </row>
    <row r="161" spans="1:19" ht="27.95" customHeight="1" x14ac:dyDescent="0.25">
      <c r="A161" s="30"/>
      <c r="B161" s="64" t="s">
        <v>293</v>
      </c>
      <c r="C161" s="81"/>
      <c r="D161" s="79"/>
      <c r="E161" s="79"/>
      <c r="F161" s="75"/>
      <c r="G161" s="75"/>
      <c r="H161" s="75"/>
    </row>
    <row r="162" spans="1:19" ht="27.95" customHeight="1" x14ac:dyDescent="0.25">
      <c r="A162" s="30">
        <v>133</v>
      </c>
      <c r="B162" s="43" t="s">
        <v>295</v>
      </c>
      <c r="C162" s="81">
        <v>290.79000000000002</v>
      </c>
      <c r="D162" s="79">
        <v>15.2</v>
      </c>
      <c r="E162" s="79">
        <v>15.2</v>
      </c>
      <c r="F162" s="75">
        <f>C162*E162</f>
        <v>4420.0079999999998</v>
      </c>
      <c r="G162" s="75">
        <v>100</v>
      </c>
      <c r="H162" s="75">
        <f t="shared" si="8"/>
        <v>4520.0079999999998</v>
      </c>
    </row>
    <row r="163" spans="1:19" ht="27.95" customHeight="1" x14ac:dyDescent="0.25">
      <c r="A163" s="30"/>
      <c r="B163" s="64" t="s">
        <v>296</v>
      </c>
      <c r="C163" s="81"/>
      <c r="D163" s="79"/>
      <c r="E163" s="79"/>
      <c r="F163" s="75"/>
      <c r="G163" s="75"/>
      <c r="H163" s="75"/>
    </row>
    <row r="164" spans="1:19" ht="27.95" customHeight="1" x14ac:dyDescent="0.25">
      <c r="A164" s="30">
        <v>134</v>
      </c>
      <c r="B164" s="43" t="s">
        <v>297</v>
      </c>
      <c r="C164" s="81">
        <v>290.79000000000002</v>
      </c>
      <c r="D164" s="79">
        <v>15.2</v>
      </c>
      <c r="E164" s="79">
        <v>15.2</v>
      </c>
      <c r="F164" s="75">
        <f>C164*E164</f>
        <v>4420.0079999999998</v>
      </c>
      <c r="G164" s="75">
        <v>100</v>
      </c>
      <c r="H164" s="75">
        <f t="shared" si="8"/>
        <v>4520.0079999999998</v>
      </c>
    </row>
    <row r="165" spans="1:19" ht="27.95" customHeight="1" x14ac:dyDescent="0.25">
      <c r="A165" s="30"/>
      <c r="B165" s="64" t="s">
        <v>298</v>
      </c>
      <c r="C165" s="81"/>
      <c r="D165" s="79"/>
      <c r="E165" s="79"/>
      <c r="F165" s="75"/>
      <c r="G165" s="75"/>
      <c r="H165" s="75"/>
    </row>
    <row r="166" spans="1:19" ht="27.95" customHeight="1" x14ac:dyDescent="0.25">
      <c r="A166" s="30">
        <v>135</v>
      </c>
      <c r="B166" s="43" t="s">
        <v>300</v>
      </c>
      <c r="C166" s="81">
        <v>377.47</v>
      </c>
      <c r="D166" s="79">
        <v>15.2</v>
      </c>
      <c r="E166" s="79">
        <v>15.2</v>
      </c>
      <c r="F166" s="75">
        <f>C166*E166</f>
        <v>5737.5439999999999</v>
      </c>
      <c r="G166" s="75">
        <v>100</v>
      </c>
      <c r="H166" s="75">
        <f t="shared" si="8"/>
        <v>5837.5439999999999</v>
      </c>
    </row>
    <row r="167" spans="1:19" ht="21.75" customHeight="1" x14ac:dyDescent="0.3">
      <c r="A167" s="65"/>
      <c r="B167" s="91" t="s">
        <v>313</v>
      </c>
      <c r="C167" s="81"/>
      <c r="D167" s="79"/>
      <c r="E167" s="79"/>
      <c r="F167" s="75"/>
      <c r="G167" s="75"/>
      <c r="H167" s="75"/>
    </row>
    <row r="168" spans="1:19" ht="21.75" customHeight="1" x14ac:dyDescent="0.25">
      <c r="A168" s="30">
        <v>136</v>
      </c>
      <c r="B168" s="1" t="s">
        <v>315</v>
      </c>
      <c r="C168" s="81">
        <v>410</v>
      </c>
      <c r="D168" s="79">
        <v>15.2</v>
      </c>
      <c r="E168" s="79">
        <v>15.2</v>
      </c>
      <c r="F168" s="75">
        <f>C168*E168</f>
        <v>6232</v>
      </c>
      <c r="G168" s="75">
        <v>100</v>
      </c>
      <c r="H168" s="75">
        <f t="shared" si="8"/>
        <v>6332</v>
      </c>
    </row>
    <row r="169" spans="1:19" ht="27.95" customHeight="1" x14ac:dyDescent="0.25">
      <c r="A169" s="22"/>
      <c r="B169" s="1"/>
      <c r="C169" s="66"/>
      <c r="D169" s="67"/>
    </row>
    <row r="170" spans="1:19" ht="27.95" customHeight="1" x14ac:dyDescent="0.25">
      <c r="A170" s="30"/>
      <c r="B170" s="1"/>
      <c r="C170" s="81"/>
      <c r="D170" s="67"/>
      <c r="E170" s="67"/>
      <c r="F170" s="66" t="s">
        <v>0</v>
      </c>
      <c r="G170" s="66"/>
      <c r="H170" s="75"/>
      <c r="I170" s="83"/>
      <c r="J170" s="75"/>
      <c r="K170" s="75"/>
      <c r="L170" s="75"/>
      <c r="M170" s="75"/>
      <c r="N170" s="75"/>
      <c r="O170" s="75"/>
      <c r="P170" s="75"/>
      <c r="Q170" s="46"/>
      <c r="R170" s="46"/>
      <c r="S170" s="86"/>
    </row>
    <row r="171" spans="1:19" ht="17.25" customHeight="1" x14ac:dyDescent="0.25">
      <c r="A171" s="30"/>
      <c r="B171" s="43"/>
      <c r="C171" s="81"/>
      <c r="D171" s="67"/>
      <c r="E171" s="67"/>
      <c r="F171" s="66"/>
      <c r="G171" s="66"/>
      <c r="H171" s="75"/>
      <c r="I171" s="83"/>
      <c r="J171" s="75"/>
      <c r="K171" s="75"/>
      <c r="L171" s="75"/>
      <c r="M171" s="75"/>
      <c r="N171" s="75"/>
      <c r="O171" s="75"/>
      <c r="P171" s="75"/>
      <c r="Q171" s="46"/>
      <c r="R171" s="46"/>
      <c r="S171" s="86" t="s">
        <v>0</v>
      </c>
    </row>
    <row r="172" spans="1:19" ht="18" customHeight="1" x14ac:dyDescent="0.25">
      <c r="A172" s="89"/>
      <c r="B172" s="89"/>
      <c r="C172" s="89"/>
      <c r="D172" s="89"/>
      <c r="E172" s="90"/>
      <c r="F172" s="90"/>
      <c r="G172" s="90"/>
    </row>
    <row r="173" spans="1:19" ht="17.25" x14ac:dyDescent="0.25">
      <c r="A173" s="48"/>
      <c r="B173" s="48"/>
      <c r="C173" s="48"/>
      <c r="D173" s="48"/>
      <c r="E173" s="48"/>
      <c r="F173" s="48"/>
      <c r="G173" s="72"/>
    </row>
    <row r="174" spans="1:19" ht="17.25" x14ac:dyDescent="0.25">
      <c r="A174" s="48"/>
      <c r="B174" s="48"/>
      <c r="C174" s="48"/>
      <c r="D174" s="48"/>
      <c r="E174" s="48"/>
      <c r="F174" s="48"/>
      <c r="G174" s="48"/>
    </row>
    <row r="175" spans="1:19" ht="17.25" x14ac:dyDescent="0.25">
      <c r="A175" s="48"/>
      <c r="B175" s="48"/>
      <c r="C175" s="48"/>
      <c r="D175" s="48"/>
      <c r="E175" s="75"/>
      <c r="F175" s="48"/>
      <c r="G175" s="48"/>
    </row>
    <row r="176" spans="1:19" ht="17.25" x14ac:dyDescent="0.3">
      <c r="A176" s="39"/>
      <c r="B176" s="39"/>
      <c r="C176" s="39"/>
      <c r="D176" s="39"/>
      <c r="E176" s="39"/>
      <c r="F176" s="39"/>
      <c r="G176" s="39"/>
    </row>
    <row r="177" spans="2:5" x14ac:dyDescent="0.25">
      <c r="B177" s="1"/>
    </row>
    <row r="178" spans="2:5" x14ac:dyDescent="0.25">
      <c r="B178" s="1"/>
    </row>
    <row r="179" spans="2:5" x14ac:dyDescent="0.25">
      <c r="B179" s="1"/>
    </row>
    <row r="180" spans="2:5" x14ac:dyDescent="0.25">
      <c r="B180" s="1"/>
    </row>
    <row r="181" spans="2:5" x14ac:dyDescent="0.25">
      <c r="B181" s="1"/>
    </row>
    <row r="182" spans="2:5" x14ac:dyDescent="0.25">
      <c r="B182" s="1"/>
    </row>
    <row r="183" spans="2:5" x14ac:dyDescent="0.25">
      <c r="B183" s="1"/>
    </row>
    <row r="184" spans="2:5" x14ac:dyDescent="0.25">
      <c r="B184" s="1"/>
    </row>
    <row r="185" spans="2:5" x14ac:dyDescent="0.25">
      <c r="B185" s="1"/>
    </row>
    <row r="186" spans="2:5" x14ac:dyDescent="0.25">
      <c r="B186" s="1"/>
    </row>
    <row r="187" spans="2:5" x14ac:dyDescent="0.25">
      <c r="B187" s="1"/>
    </row>
    <row r="188" spans="2:5" x14ac:dyDescent="0.25">
      <c r="B188" s="1"/>
    </row>
    <row r="189" spans="2:5" x14ac:dyDescent="0.25">
      <c r="B189" s="1"/>
    </row>
    <row r="190" spans="2:5" x14ac:dyDescent="0.25">
      <c r="B190" s="1"/>
    </row>
    <row r="191" spans="2:5" x14ac:dyDescent="0.25">
      <c r="B191" s="1"/>
      <c r="E191" s="1" t="s">
        <v>5</v>
      </c>
    </row>
    <row r="192" spans="2:5" x14ac:dyDescent="0.25">
      <c r="B192" s="1"/>
    </row>
    <row r="193" spans="1:18" x14ac:dyDescent="0.25">
      <c r="A193" s="1" t="s">
        <v>0</v>
      </c>
      <c r="B193" s="1"/>
    </row>
    <row r="194" spans="1:18" x14ac:dyDescent="0.25">
      <c r="B194" s="1"/>
    </row>
    <row r="195" spans="1:18" x14ac:dyDescent="0.25">
      <c r="B195" s="1"/>
    </row>
    <row r="196" spans="1:18" x14ac:dyDescent="0.25">
      <c r="B196" s="1"/>
    </row>
    <row r="197" spans="1:18" x14ac:dyDescent="0.25">
      <c r="B197" s="1"/>
    </row>
    <row r="198" spans="1:18" x14ac:dyDescent="0.25">
      <c r="B198" s="1"/>
    </row>
    <row r="199" spans="1:18" x14ac:dyDescent="0.25">
      <c r="R199" s="1" t="s">
        <v>0</v>
      </c>
    </row>
    <row r="203" spans="1:18" x14ac:dyDescent="0.25">
      <c r="Q203" s="1" t="s">
        <v>0</v>
      </c>
    </row>
    <row r="214" spans="2:2" x14ac:dyDescent="0.25">
      <c r="B214" s="2" t="s">
        <v>0</v>
      </c>
    </row>
  </sheetData>
  <sheetProtection algorithmName="SHA-512" hashValue="fWBjU3VNRKuaWkHEEjg5Evkj60YVXbaHpYa6arDRicc7L+65RSm8czb+5RR04xtm+b3cRENaBPb1cd6lysXLdw==" saltValue="FwOHjilFsblb78r2110qYQ==" spinCount="100000" sheet="1" objects="1" scenarios="1"/>
  <mergeCells count="10">
    <mergeCell ref="A7:A9"/>
    <mergeCell ref="B7:B9"/>
    <mergeCell ref="C7:C9"/>
    <mergeCell ref="C2:Q2"/>
    <mergeCell ref="C6:F6"/>
    <mergeCell ref="D7:D9"/>
    <mergeCell ref="E7:E9"/>
    <mergeCell ref="F7:F9"/>
    <mergeCell ref="G7:G8"/>
    <mergeCell ref="H7:H9"/>
  </mergeCells>
  <pageMargins left="0.25" right="0.25" top="0.75" bottom="0.75" header="0.3" footer="0.3"/>
  <pageSetup paperSize="12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17</vt:i4>
      </vt:variant>
    </vt:vector>
  </HeadingPairs>
  <TitlesOfParts>
    <vt:vector size="41" baseType="lpstr">
      <vt:lpstr>15 ENE</vt:lpstr>
      <vt:lpstr>30 ENE</vt:lpstr>
      <vt:lpstr>FEB 15</vt:lpstr>
      <vt:lpstr>FEB 28</vt:lpstr>
      <vt:lpstr>MAR 15</vt:lpstr>
      <vt:lpstr>MAR 30</vt:lpstr>
      <vt:lpstr>ABR 15</vt:lpstr>
      <vt:lpstr>ABR 30</vt:lpstr>
      <vt:lpstr>MAY 15</vt:lpstr>
      <vt:lpstr>MAY 30</vt:lpstr>
      <vt:lpstr>JUN 15</vt:lpstr>
      <vt:lpstr>JUN 30</vt:lpstr>
      <vt:lpstr>JUL 15</vt:lpstr>
      <vt:lpstr>JUL 30</vt:lpstr>
      <vt:lpstr>AGOST 15</vt:lpstr>
      <vt:lpstr>AGOST 30</vt:lpstr>
      <vt:lpstr>SEPTI 15</vt:lpstr>
      <vt:lpstr>SEPTI 30</vt:lpstr>
      <vt:lpstr>OCT 15</vt:lpstr>
      <vt:lpstr>OCT 30 </vt:lpstr>
      <vt:lpstr>NOV 15</vt:lpstr>
      <vt:lpstr>NOV 30</vt:lpstr>
      <vt:lpstr>DIC 15</vt:lpstr>
      <vt:lpstr>DIC 30</vt:lpstr>
      <vt:lpstr>'AGOST 15'!Área_de_impresión</vt:lpstr>
      <vt:lpstr>'AGOST 30'!Área_de_impresión</vt:lpstr>
      <vt:lpstr>'DIC 15'!Área_de_impresión</vt:lpstr>
      <vt:lpstr>'DIC 30'!Área_de_impresión</vt:lpstr>
      <vt:lpstr>'JUL 15'!Área_de_impresión</vt:lpstr>
      <vt:lpstr>'JUL 30'!Área_de_impresión</vt:lpstr>
      <vt:lpstr>'JUN 15'!Área_de_impresión</vt:lpstr>
      <vt:lpstr>'JUN 30'!Área_de_impresión</vt:lpstr>
      <vt:lpstr>'MAR 15'!Área_de_impresión</vt:lpstr>
      <vt:lpstr>'MAY 15'!Área_de_impresión</vt:lpstr>
      <vt:lpstr>'MAY 30'!Área_de_impresión</vt:lpstr>
      <vt:lpstr>'NOV 15'!Área_de_impresión</vt:lpstr>
      <vt:lpstr>'NOV 30'!Área_de_impresión</vt:lpstr>
      <vt:lpstr>'OCT 15'!Área_de_impresión</vt:lpstr>
      <vt:lpstr>'OCT 30 '!Área_de_impresión</vt:lpstr>
      <vt:lpstr>'SEPTI 15'!Área_de_impresión</vt:lpstr>
      <vt:lpstr>'SEPTI 30'!Área_de_impresión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RH</dc:creator>
  <cp:lastModifiedBy>Asistente RH</cp:lastModifiedBy>
  <cp:lastPrinted>2022-12-14T19:38:38Z</cp:lastPrinted>
  <dcterms:created xsi:type="dcterms:W3CDTF">2022-01-04T16:38:31Z</dcterms:created>
  <dcterms:modified xsi:type="dcterms:W3CDTF">2023-07-24T15:29:40Z</dcterms:modified>
</cp:coreProperties>
</file>