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3 MARZO 30-2023\"/>
    </mc:Choice>
  </mc:AlternateContent>
  <bookViews>
    <workbookView xWindow="0" yWindow="0" windowWidth="28800" windowHeight="12435"/>
  </bookViews>
  <sheets>
    <sheet name="MARZO 30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6" l="1"/>
  <c r="I144" i="6" s="1"/>
  <c r="F143" i="6"/>
  <c r="I143" i="6" s="1"/>
  <c r="F142" i="6"/>
  <c r="I142" i="6" s="1"/>
  <c r="H141" i="6"/>
  <c r="F141" i="6"/>
  <c r="C140" i="6"/>
  <c r="C139" i="6"/>
  <c r="F139" i="6" s="1"/>
  <c r="C138" i="6"/>
  <c r="C137" i="6"/>
  <c r="F137" i="6" s="1"/>
  <c r="F136" i="6"/>
  <c r="I136" i="6" s="1"/>
  <c r="C135" i="6"/>
  <c r="H134" i="6"/>
  <c r="F134" i="6"/>
  <c r="H133" i="6"/>
  <c r="F133" i="6"/>
  <c r="C132" i="6"/>
  <c r="F132" i="6" s="1"/>
  <c r="C131" i="6"/>
  <c r="C130" i="6"/>
  <c r="F130" i="6" s="1"/>
  <c r="C129" i="6"/>
  <c r="C128" i="6"/>
  <c r="C127" i="6"/>
  <c r="F127" i="6" s="1"/>
  <c r="C126" i="6"/>
  <c r="C125" i="6"/>
  <c r="F125" i="6" s="1"/>
  <c r="F124" i="6"/>
  <c r="I124" i="6" s="1"/>
  <c r="C123" i="6"/>
  <c r="F123" i="6" s="1"/>
  <c r="H122" i="6"/>
  <c r="F122" i="6"/>
  <c r="H121" i="6"/>
  <c r="F121" i="6"/>
  <c r="H120" i="6"/>
  <c r="F120" i="6"/>
  <c r="H119" i="6"/>
  <c r="F119" i="6"/>
  <c r="H118" i="6"/>
  <c r="F118" i="6"/>
  <c r="C117" i="6"/>
  <c r="H116" i="6"/>
  <c r="F116" i="6"/>
  <c r="C115" i="6"/>
  <c r="F115" i="6" s="1"/>
  <c r="H114" i="6"/>
  <c r="F114" i="6"/>
  <c r="C113" i="6"/>
  <c r="F113" i="6" s="1"/>
  <c r="H112" i="6"/>
  <c r="F112" i="6"/>
  <c r="H111" i="6"/>
  <c r="F111" i="6"/>
  <c r="H110" i="6"/>
  <c r="F110" i="6"/>
  <c r="H109" i="6"/>
  <c r="F109" i="6"/>
  <c r="H108" i="6"/>
  <c r="F108" i="6"/>
  <c r="H107" i="6"/>
  <c r="F107" i="6"/>
  <c r="H106" i="6"/>
  <c r="F106" i="6"/>
  <c r="H105" i="6"/>
  <c r="F105" i="6"/>
  <c r="C104" i="6"/>
  <c r="H103" i="6"/>
  <c r="F103" i="6"/>
  <c r="C102" i="6"/>
  <c r="F102" i="6" s="1"/>
  <c r="F101" i="6"/>
  <c r="I101" i="6" s="1"/>
  <c r="C100" i="6"/>
  <c r="C99" i="6"/>
  <c r="F99" i="6" s="1"/>
  <c r="C98" i="6"/>
  <c r="C97" i="6"/>
  <c r="H96" i="6"/>
  <c r="F96" i="6"/>
  <c r="H95" i="6"/>
  <c r="F95" i="6"/>
  <c r="C94" i="6"/>
  <c r="F94" i="6" s="1"/>
  <c r="H93" i="6"/>
  <c r="F93" i="6"/>
  <c r="H92" i="6"/>
  <c r="F92" i="6"/>
  <c r="H91" i="6"/>
  <c r="F91" i="6"/>
  <c r="C90" i="6"/>
  <c r="F90" i="6" s="1"/>
  <c r="C89" i="6"/>
  <c r="C88" i="6"/>
  <c r="F88" i="6" s="1"/>
  <c r="C87" i="6"/>
  <c r="C86" i="6"/>
  <c r="F86" i="6" s="1"/>
  <c r="C85" i="6"/>
  <c r="C84" i="6"/>
  <c r="C83" i="6"/>
  <c r="F83" i="6" s="1"/>
  <c r="C82" i="6"/>
  <c r="C81" i="6"/>
  <c r="F81" i="6" s="1"/>
  <c r="C80" i="6"/>
  <c r="F79" i="6"/>
  <c r="I79" i="6" s="1"/>
  <c r="H78" i="6"/>
  <c r="F78" i="6"/>
  <c r="C77" i="6"/>
  <c r="H77" i="6" s="1"/>
  <c r="C76" i="6"/>
  <c r="C75" i="6"/>
  <c r="H75" i="6" s="1"/>
  <c r="C74" i="6"/>
  <c r="H74" i="6" s="1"/>
  <c r="C73" i="6"/>
  <c r="F73" i="6" s="1"/>
  <c r="I73" i="6" s="1"/>
  <c r="C72" i="6"/>
  <c r="F72" i="6" s="1"/>
  <c r="I72" i="6" s="1"/>
  <c r="H71" i="6"/>
  <c r="F71" i="6"/>
  <c r="C70" i="6"/>
  <c r="F70" i="6" s="1"/>
  <c r="C69" i="6"/>
  <c r="F68" i="6"/>
  <c r="I68" i="6" s="1"/>
  <c r="C67" i="6"/>
  <c r="F67" i="6" s="1"/>
  <c r="C66" i="6"/>
  <c r="C65" i="6"/>
  <c r="F65" i="6" s="1"/>
  <c r="C64" i="6"/>
  <c r="C63" i="6"/>
  <c r="C62" i="6"/>
  <c r="F62" i="6" s="1"/>
  <c r="C61" i="6"/>
  <c r="H60" i="6"/>
  <c r="F60" i="6"/>
  <c r="C59" i="6"/>
  <c r="F59" i="6" s="1"/>
  <c r="C58" i="6"/>
  <c r="C57" i="6"/>
  <c r="F57" i="6" s="1"/>
  <c r="C56" i="6"/>
  <c r="C55" i="6"/>
  <c r="F55" i="6" s="1"/>
  <c r="C54" i="6"/>
  <c r="C53" i="6"/>
  <c r="F53" i="6" s="1"/>
  <c r="C52" i="6"/>
  <c r="C51" i="6"/>
  <c r="C50" i="6"/>
  <c r="C49" i="6"/>
  <c r="H49" i="6" s="1"/>
  <c r="C48" i="6"/>
  <c r="C47" i="6"/>
  <c r="F47" i="6" s="1"/>
  <c r="I47" i="6" s="1"/>
  <c r="F46" i="6"/>
  <c r="I46" i="6" s="1"/>
  <c r="C45" i="6"/>
  <c r="H45" i="6" s="1"/>
  <c r="C44" i="6"/>
  <c r="H44" i="6" s="1"/>
  <c r="C43" i="6"/>
  <c r="F43" i="6" s="1"/>
  <c r="C42" i="6"/>
  <c r="C41" i="6"/>
  <c r="F41" i="6" s="1"/>
  <c r="C40" i="6"/>
  <c r="C39" i="6"/>
  <c r="F39" i="6" s="1"/>
  <c r="C38" i="6"/>
  <c r="H38" i="6" s="1"/>
  <c r="C37" i="6"/>
  <c r="C36" i="6"/>
  <c r="C35" i="6"/>
  <c r="F35" i="6" s="1"/>
  <c r="C34" i="6"/>
  <c r="F33" i="6"/>
  <c r="I33" i="6" s="1"/>
  <c r="C32" i="6"/>
  <c r="F32" i="6" s="1"/>
  <c r="C31" i="6"/>
  <c r="H31" i="6" s="1"/>
  <c r="F30" i="6"/>
  <c r="I30" i="6" s="1"/>
  <c r="C29" i="6"/>
  <c r="F29" i="6" s="1"/>
  <c r="C28" i="6"/>
  <c r="F28" i="6" s="1"/>
  <c r="C27" i="6"/>
  <c r="F27" i="6" s="1"/>
  <c r="C26" i="6"/>
  <c r="H26" i="6" s="1"/>
  <c r="C25" i="6"/>
  <c r="F25" i="6" s="1"/>
  <c r="F24" i="6"/>
  <c r="I24" i="6" s="1"/>
  <c r="H23" i="6"/>
  <c r="F23" i="6"/>
  <c r="C22" i="6"/>
  <c r="F22" i="6" s="1"/>
  <c r="C21" i="6"/>
  <c r="F21" i="6" s="1"/>
  <c r="C20" i="6"/>
  <c r="F20" i="6" s="1"/>
  <c r="C19" i="6"/>
  <c r="F19" i="6" s="1"/>
  <c r="I19" i="6" s="1"/>
  <c r="C18" i="6"/>
  <c r="H18" i="6" s="1"/>
  <c r="C17" i="6"/>
  <c r="F17" i="6" s="1"/>
  <c r="F16" i="6"/>
  <c r="I16" i="6" s="1"/>
  <c r="C15" i="6"/>
  <c r="F15" i="6" s="1"/>
  <c r="C14" i="6"/>
  <c r="F14" i="6" s="1"/>
  <c r="C13" i="6"/>
  <c r="F13" i="6" s="1"/>
  <c r="H12" i="6"/>
  <c r="F12" i="6"/>
  <c r="F11" i="6"/>
  <c r="I11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F10" i="6"/>
  <c r="I10" i="6" s="1"/>
  <c r="I60" i="6" l="1"/>
  <c r="I12" i="6"/>
  <c r="I106" i="6"/>
  <c r="I108" i="6"/>
  <c r="I110" i="6"/>
  <c r="I112" i="6"/>
  <c r="I134" i="6"/>
  <c r="I92" i="6"/>
  <c r="I95" i="6"/>
  <c r="I119" i="6"/>
  <c r="I121" i="6"/>
  <c r="H15" i="6"/>
  <c r="I15" i="6" s="1"/>
  <c r="F18" i="6"/>
  <c r="I18" i="6" s="1"/>
  <c r="H22" i="6"/>
  <c r="I22" i="6" s="1"/>
  <c r="F48" i="6"/>
  <c r="H52" i="6"/>
  <c r="F64" i="6"/>
  <c r="F66" i="6"/>
  <c r="F69" i="6"/>
  <c r="F87" i="6"/>
  <c r="F89" i="6"/>
  <c r="F98" i="6"/>
  <c r="F100" i="6"/>
  <c r="F131" i="6"/>
  <c r="F138" i="6"/>
  <c r="F140" i="6"/>
  <c r="H14" i="6"/>
  <c r="I14" i="6" s="1"/>
  <c r="H21" i="6"/>
  <c r="I21" i="6" s="1"/>
  <c r="I23" i="6"/>
  <c r="F26" i="6"/>
  <c r="I26" i="6" s="1"/>
  <c r="H28" i="6"/>
  <c r="I28" i="6" s="1"/>
  <c r="F44" i="6"/>
  <c r="I44" i="6" s="1"/>
  <c r="H48" i="6"/>
  <c r="F52" i="6"/>
  <c r="H64" i="6"/>
  <c r="H66" i="6"/>
  <c r="H69" i="6"/>
  <c r="F74" i="6"/>
  <c r="I74" i="6" s="1"/>
  <c r="F77" i="6"/>
  <c r="I77" i="6" s="1"/>
  <c r="H87" i="6"/>
  <c r="H89" i="6"/>
  <c r="H98" i="6"/>
  <c r="H100" i="6"/>
  <c r="H131" i="6"/>
  <c r="F135" i="6"/>
  <c r="I135" i="6" s="1"/>
  <c r="H138" i="6"/>
  <c r="H140" i="6"/>
  <c r="H25" i="6"/>
  <c r="I25" i="6" s="1"/>
  <c r="H27" i="6"/>
  <c r="I27" i="6" s="1"/>
  <c r="F38" i="6"/>
  <c r="I38" i="6" s="1"/>
  <c r="H43" i="6"/>
  <c r="I43" i="6" s="1"/>
  <c r="F45" i="6"/>
  <c r="I45" i="6" s="1"/>
  <c r="F49" i="6"/>
  <c r="I49" i="6" s="1"/>
  <c r="H65" i="6"/>
  <c r="I65" i="6" s="1"/>
  <c r="H67" i="6"/>
  <c r="I67" i="6" s="1"/>
  <c r="H70" i="6"/>
  <c r="I70" i="6" s="1"/>
  <c r="I71" i="6"/>
  <c r="F75" i="6"/>
  <c r="I75" i="6" s="1"/>
  <c r="H86" i="6"/>
  <c r="I86" i="6" s="1"/>
  <c r="H88" i="6"/>
  <c r="I88" i="6" s="1"/>
  <c r="H90" i="6"/>
  <c r="I90" i="6" s="1"/>
  <c r="I91" i="6"/>
  <c r="I93" i="6"/>
  <c r="I96" i="6"/>
  <c r="H99" i="6"/>
  <c r="I99" i="6" s="1"/>
  <c r="H102" i="6"/>
  <c r="I102" i="6" s="1"/>
  <c r="I103" i="6"/>
  <c r="I105" i="6"/>
  <c r="I107" i="6"/>
  <c r="I109" i="6"/>
  <c r="I111" i="6"/>
  <c r="H115" i="6"/>
  <c r="I115" i="6" s="1"/>
  <c r="I116" i="6"/>
  <c r="I118" i="6"/>
  <c r="I120" i="6"/>
  <c r="I122" i="6"/>
  <c r="H123" i="6"/>
  <c r="I123" i="6" s="1"/>
  <c r="H130" i="6"/>
  <c r="I130" i="6" s="1"/>
  <c r="H132" i="6"/>
  <c r="I132" i="6" s="1"/>
  <c r="I133" i="6"/>
  <c r="H137" i="6"/>
  <c r="I137" i="6" s="1"/>
  <c r="H139" i="6"/>
  <c r="I139" i="6" s="1"/>
  <c r="I141" i="6"/>
  <c r="H13" i="6"/>
  <c r="I13" i="6" s="1"/>
  <c r="H17" i="6"/>
  <c r="I17" i="6" s="1"/>
  <c r="H20" i="6"/>
  <c r="I20" i="6" s="1"/>
  <c r="H29" i="6"/>
  <c r="I29" i="6" s="1"/>
  <c r="F31" i="6"/>
  <c r="I31" i="6" s="1"/>
  <c r="H32" i="6"/>
  <c r="I32" i="6" s="1"/>
  <c r="H34" i="6"/>
  <c r="F36" i="6"/>
  <c r="I36" i="6" s="1"/>
  <c r="F40" i="6"/>
  <c r="I40" i="6" s="1"/>
  <c r="H50" i="6"/>
  <c r="H54" i="6"/>
  <c r="H56" i="6"/>
  <c r="H58" i="6"/>
  <c r="H61" i="6"/>
  <c r="F63" i="6"/>
  <c r="H63" i="6"/>
  <c r="H80" i="6"/>
  <c r="H82" i="6"/>
  <c r="H84" i="6"/>
  <c r="H117" i="6"/>
  <c r="F117" i="6"/>
  <c r="H126" i="6"/>
  <c r="F126" i="6"/>
  <c r="H128" i="6"/>
  <c r="F128" i="6"/>
  <c r="F34" i="6"/>
  <c r="H35" i="6"/>
  <c r="I35" i="6" s="1"/>
  <c r="F37" i="6"/>
  <c r="H37" i="6"/>
  <c r="H39" i="6"/>
  <c r="I39" i="6" s="1"/>
  <c r="H41" i="6"/>
  <c r="I41" i="6" s="1"/>
  <c r="F42" i="6"/>
  <c r="I42" i="6" s="1"/>
  <c r="F50" i="6"/>
  <c r="F51" i="6"/>
  <c r="H51" i="6"/>
  <c r="H53" i="6"/>
  <c r="I53" i="6" s="1"/>
  <c r="F54" i="6"/>
  <c r="H55" i="6"/>
  <c r="I55" i="6" s="1"/>
  <c r="F56" i="6"/>
  <c r="H57" i="6"/>
  <c r="I57" i="6" s="1"/>
  <c r="F58" i="6"/>
  <c r="H59" i="6"/>
  <c r="I59" i="6" s="1"/>
  <c r="F61" i="6"/>
  <c r="H62" i="6"/>
  <c r="I62" i="6" s="1"/>
  <c r="F76" i="6"/>
  <c r="H76" i="6"/>
  <c r="I78" i="6"/>
  <c r="F80" i="6"/>
  <c r="H81" i="6"/>
  <c r="I81" i="6" s="1"/>
  <c r="F82" i="6"/>
  <c r="H83" i="6"/>
  <c r="I83" i="6" s="1"/>
  <c r="F84" i="6"/>
  <c r="F85" i="6"/>
  <c r="H85" i="6"/>
  <c r="H94" i="6"/>
  <c r="I94" i="6" s="1"/>
  <c r="H104" i="6"/>
  <c r="F104" i="6"/>
  <c r="F97" i="6"/>
  <c r="H97" i="6"/>
  <c r="H113" i="6"/>
  <c r="I113" i="6" s="1"/>
  <c r="I114" i="6"/>
  <c r="H125" i="6"/>
  <c r="I125" i="6" s="1"/>
  <c r="H127" i="6"/>
  <c r="I127" i="6" s="1"/>
  <c r="F129" i="6"/>
  <c r="H129" i="6"/>
  <c r="I52" i="6" l="1"/>
  <c r="I58" i="6"/>
  <c r="I54" i="6"/>
  <c r="I104" i="6"/>
  <c r="I61" i="6"/>
  <c r="I56" i="6"/>
  <c r="I50" i="6"/>
  <c r="I128" i="6"/>
  <c r="I126" i="6"/>
  <c r="I117" i="6"/>
  <c r="I34" i="6"/>
  <c r="I82" i="6"/>
  <c r="I140" i="6"/>
  <c r="I138" i="6"/>
  <c r="I131" i="6"/>
  <c r="I100" i="6"/>
  <c r="I98" i="6"/>
  <c r="I89" i="6"/>
  <c r="I87" i="6"/>
  <c r="I69" i="6"/>
  <c r="I66" i="6"/>
  <c r="I64" i="6"/>
  <c r="I48" i="6"/>
  <c r="I129" i="6"/>
  <c r="I97" i="6"/>
  <c r="I85" i="6"/>
  <c r="I51" i="6"/>
  <c r="I84" i="6"/>
  <c r="I80" i="6"/>
  <c r="I76" i="6"/>
  <c r="I37" i="6"/>
  <c r="I63" i="6"/>
</calcChain>
</file>

<file path=xl/sharedStrings.xml><?xml version="1.0" encoding="utf-8"?>
<sst xmlns="http://schemas.openxmlformats.org/spreadsheetml/2006/main" count="427" uniqueCount="212">
  <si>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</si>
  <si>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</si>
  <si>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</si>
  <si>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</si>
  <si>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</si>
  <si>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</si>
  <si>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</si>
  <si>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</si>
  <si>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</si>
  <si>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</si>
  <si>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</si>
  <si>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</si>
  <si>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</si>
  <si>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</si>
  <si>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</si>
  <si>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</si>
  <si>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</si>
  <si>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</si>
  <si>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</si>
  <si>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</si>
  <si>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</si>
  <si>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</si>
  <si>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</si>
  <si>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</si>
  <si>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</si>
  <si>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</si>
  <si>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</si>
  <si>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</si>
  <si>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</si>
  <si>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</si>
  <si>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</si>
  <si>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</si>
  <si>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</si>
  <si>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</si>
  <si>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</si>
  <si>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</si>
  <si>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</si>
  <si>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</si>
  <si>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</si>
  <si>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</si>
  <si>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</si>
  <si>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</si>
  <si>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</si>
  <si>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</si>
  <si>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</si>
  <si>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</si>
  <si>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</si>
  <si>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</si>
  <si>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</si>
  <si>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</si>
  <si>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</si>
  <si>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</si>
  <si>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</si>
  <si>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</si>
  <si>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HERNANDEZ BARAJAS JULIA FABIOLA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</si>
  <si>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</si>
  <si>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</si>
  <si>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</si>
  <si>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</si>
  <si>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</si>
  <si>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</si>
  <si>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</si>
  <si>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</si>
  <si>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</si>
  <si>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</si>
  <si>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</si>
  <si>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</si>
  <si>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</si>
  <si>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</si>
  <si>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</si>
  <si>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</si>
  <si>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</si>
  <si>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</si>
  <si>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</si>
  <si>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</si>
  <si>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</si>
  <si>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</si>
  <si>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</si>
  <si>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</si>
  <si>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CONTRERAS LOMELI JAQUELINE</t>
  </si>
  <si>
    <t>GOBIERNO INCLUYENTE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</si>
  <si>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</si>
  <si>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</si>
  <si>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</si>
  <si>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</si>
  <si>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</si>
  <si>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</si>
  <si>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</si>
  <si>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</si>
  <si>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</si>
  <si>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</si>
  <si>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</si>
  <si>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</si>
  <si>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</si>
  <si>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</si>
  <si>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</si>
  <si>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</si>
  <si>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</si>
  <si>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</si>
  <si>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</si>
  <si>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</si>
  <si>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</si>
  <si>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</si>
  <si>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</si>
  <si>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</si>
  <si>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</si>
  <si>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</si>
  <si>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</si>
  <si>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</si>
  <si>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</si>
  <si>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</si>
  <si>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</si>
  <si>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</si>
  <si>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</si>
  <si>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</si>
  <si>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</si>
  <si>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</si>
  <si>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</si>
  <si>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</si>
  <si>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</si>
  <si>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</si>
  <si>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</si>
  <si>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</si>
  <si>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</si>
  <si>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</si>
  <si>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</si>
  <si>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</si>
  <si>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</si>
  <si>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</si>
  <si>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</si>
  <si>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</si>
  <si>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</si>
  <si>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</si>
  <si>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</si>
  <si>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</si>
  <si>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</si>
  <si>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</si>
  <si>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</si>
  <si>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</si>
  <si>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</si>
  <si>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</si>
  <si>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</si>
  <si>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</si>
  <si>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BAUTISTA MARCIAL GABINO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</si>
  <si>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</si>
  <si>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</si>
  <si>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</si>
  <si>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</si>
  <si>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</si>
  <si>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</si>
  <si>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</si>
  <si>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</si>
  <si>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</si>
  <si>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</si>
  <si>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</si>
  <si>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</si>
  <si>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</si>
  <si>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</si>
  <si>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</si>
  <si>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</si>
  <si>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03</t>
  </si>
  <si>
    <t>GOMEZ TOSCANO SOLEDAD</t>
  </si>
  <si>
    <t>LOPEZ DURAN ROSA ADRIAN</t>
  </si>
  <si>
    <t>PRECIADO MORAN RAMNSES HUMBERTO</t>
  </si>
  <si>
    <t>QUINQUENIO</t>
  </si>
  <si>
    <t>PRIMA VACACIONAL</t>
  </si>
  <si>
    <t>05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</si>
  <si>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</si>
  <si>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</si>
  <si>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</si>
  <si>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</si>
  <si>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</si>
  <si>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</si>
  <si>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</si>
  <si>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</si>
  <si>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</si>
  <si>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</si>
  <si>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</si>
  <si>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</si>
  <si>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</si>
  <si>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</si>
  <si>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</si>
  <si>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</si>
  <si>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</si>
  <si>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</si>
  <si>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</si>
  <si>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</si>
  <si>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</si>
  <si>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</si>
  <si>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</si>
  <si>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</si>
  <si>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</si>
  <si>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</si>
  <si>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</si>
  <si>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</si>
  <si>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</si>
  <si>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</si>
  <si>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</si>
  <si>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</si>
  <si>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</si>
  <si>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</si>
  <si>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</si>
  <si>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</si>
  <si>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VELADOR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</si>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</sst>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0</xdr:row>
      <xdr:rowOff>85724</xdr:rowOff>
    </xdr:from>
    <xdr:to>
      <xdr:col>1</xdr:col>
      <xdr:colOff>2832549</xdr:colOff>
      <xdr:row>5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56030DD-8BE2-43F2-A4FA-AFC8849DC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4" y="85724"/>
          <a:ext cx="25944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>
      <selection activeCell="A144" sqref="A144:XFD144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10.85546875" style="1" customWidth="1"/>
    <col min="6" max="8" width="14.85546875" style="1" customWidth="1"/>
    <col min="9" max="9" width="15.5703125" style="1" customWidth="1"/>
    <col min="10" max="10" width="28.42578125" style="23" customWidth="1"/>
    <col min="11" max="11" width="30.28515625" style="23" customWidth="1"/>
  </cols>
  <sheetData>
    <row r="1" spans="1:11" x14ac:dyDescent="0.25">
      <c r="B1" s="2" t="s">
        <v>0</v>
      </c>
      <c r="K1" s="23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42"/>
      <c r="D3" s="42"/>
      <c r="E3" s="42"/>
      <c r="F3" s="42"/>
      <c r="G3" s="6"/>
      <c r="H3" s="6"/>
      <c r="I3" s="7"/>
      <c r="J3" s="35"/>
      <c r="K3" s="36"/>
    </row>
    <row r="4" spans="1:11" x14ac:dyDescent="0.25">
      <c r="A4" s="4" t="s">
        <v>0</v>
      </c>
      <c r="B4" s="5"/>
      <c r="C4" s="8"/>
      <c r="E4" s="43"/>
      <c r="F4" s="43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44" t="s">
        <v>1</v>
      </c>
      <c r="D6" s="45"/>
      <c r="E6" s="45"/>
      <c r="F6" s="46"/>
      <c r="G6" s="13"/>
      <c r="H6" s="13"/>
      <c r="I6" s="14"/>
    </row>
    <row r="7" spans="1:11" ht="15" x14ac:dyDescent="0.25">
      <c r="A7" s="50" t="s">
        <v>2</v>
      </c>
      <c r="B7" s="52" t="s">
        <v>3</v>
      </c>
      <c r="C7" s="55" t="s">
        <v>4</v>
      </c>
      <c r="D7" s="58" t="s">
        <v>5</v>
      </c>
      <c r="E7" s="58" t="s">
        <v>6</v>
      </c>
      <c r="F7" s="47" t="s">
        <v>7</v>
      </c>
      <c r="G7" s="47" t="s">
        <v>164</v>
      </c>
      <c r="H7" s="47" t="s">
        <v>165</v>
      </c>
      <c r="I7" s="47" t="s">
        <v>8</v>
      </c>
      <c r="J7" s="39" t="s">
        <v>167</v>
      </c>
      <c r="K7" s="39" t="s">
        <v>168</v>
      </c>
    </row>
    <row r="8" spans="1:11" ht="15" x14ac:dyDescent="0.25">
      <c r="A8" s="51"/>
      <c r="B8" s="53"/>
      <c r="C8" s="56"/>
      <c r="D8" s="59"/>
      <c r="E8" s="59"/>
      <c r="F8" s="48"/>
      <c r="G8" s="49"/>
      <c r="H8" s="49"/>
      <c r="I8" s="48"/>
      <c r="J8" s="40"/>
      <c r="K8" s="40"/>
    </row>
    <row r="9" spans="1:11" ht="15" x14ac:dyDescent="0.25">
      <c r="A9" s="51"/>
      <c r="B9" s="54"/>
      <c r="C9" s="57"/>
      <c r="D9" s="60"/>
      <c r="E9" s="60"/>
      <c r="F9" s="49"/>
      <c r="G9" s="15" t="s">
        <v>160</v>
      </c>
      <c r="H9" s="15" t="s">
        <v>166</v>
      </c>
      <c r="I9" s="49"/>
      <c r="J9" s="41"/>
      <c r="K9" s="41"/>
    </row>
    <row r="10" spans="1:11" ht="17.25" x14ac:dyDescent="0.25">
      <c r="A10" s="19">
        <v>1</v>
      </c>
      <c r="B10" s="20" t="s">
        <v>10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/>
      <c r="H10" s="17"/>
      <c r="I10" s="17">
        <f>SUM(F10+G10+H10)</f>
        <v>14288</v>
      </c>
      <c r="J10" s="23" t="s">
        <v>169</v>
      </c>
      <c r="K10" s="23" t="s">
        <v>170</v>
      </c>
    </row>
    <row r="11" spans="1:11" ht="17.25" x14ac:dyDescent="0.25">
      <c r="A11" s="19">
        <f>A10+1</f>
        <v>2</v>
      </c>
      <c r="B11" s="20" t="s">
        <v>12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/>
      <c r="H11" s="17"/>
      <c r="I11" s="17">
        <f>SUM(F11+G11+H11)</f>
        <v>12312</v>
      </c>
      <c r="J11" s="23" t="s">
        <v>171</v>
      </c>
      <c r="K11" s="23" t="s">
        <v>11</v>
      </c>
    </row>
    <row r="12" spans="1:11" ht="17.25" x14ac:dyDescent="0.25">
      <c r="A12" s="19">
        <f>A11+1</f>
        <v>3</v>
      </c>
      <c r="B12" s="20" t="s">
        <v>13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622.32000000000005</v>
      </c>
      <c r="H12" s="17">
        <f>C12*5</f>
        <v>2466.5500000000002</v>
      </c>
      <c r="I12" s="17">
        <f>SUM(F12+G12+H12)</f>
        <v>10587.182000000001</v>
      </c>
      <c r="J12" s="23" t="s">
        <v>172</v>
      </c>
      <c r="K12" s="23" t="s">
        <v>11</v>
      </c>
    </row>
    <row r="13" spans="1:11" ht="17.25" x14ac:dyDescent="0.25">
      <c r="A13" s="19">
        <f>A12+1</f>
        <v>4</v>
      </c>
      <c r="B13" s="20" t="s">
        <v>14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/>
      <c r="H13" s="17">
        <f>C13*5</f>
        <v>2091.8559999999998</v>
      </c>
      <c r="I13" s="17">
        <f>SUM(F13+G13+H13)</f>
        <v>8451.0982399999994</v>
      </c>
      <c r="J13" s="23" t="s">
        <v>172</v>
      </c>
      <c r="K13" s="23" t="s">
        <v>53</v>
      </c>
    </row>
    <row r="14" spans="1:11" ht="17.25" x14ac:dyDescent="0.25">
      <c r="A14" s="19">
        <f>A13+1</f>
        <v>5</v>
      </c>
      <c r="B14" s="20" t="s">
        <v>15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1037.2</v>
      </c>
      <c r="H14" s="17">
        <f>C14*5</f>
        <v>1749.6440000000002</v>
      </c>
      <c r="I14" s="17">
        <f>SUM(F14+G14+H14)</f>
        <v>8105.7617600000003</v>
      </c>
      <c r="J14" s="23" t="s">
        <v>172</v>
      </c>
      <c r="K14" s="23" t="s">
        <v>11</v>
      </c>
    </row>
    <row r="15" spans="1:11" ht="17.25" x14ac:dyDescent="0.25">
      <c r="A15" s="19">
        <f>A14+1</f>
        <v>6</v>
      </c>
      <c r="B15" s="20" t="s">
        <v>16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829.76</v>
      </c>
      <c r="H15" s="17">
        <f>C15*5</f>
        <v>1660.828</v>
      </c>
      <c r="I15" s="17">
        <f>SUM(F15+G15+H15)</f>
        <v>7539.5051199999998</v>
      </c>
      <c r="J15" s="23" t="s">
        <v>173</v>
      </c>
      <c r="K15" s="23" t="s">
        <v>11</v>
      </c>
    </row>
    <row r="16" spans="1:11" ht="17.25" x14ac:dyDescent="0.3">
      <c r="A16" s="23">
        <f>A15+1</f>
        <v>7</v>
      </c>
      <c r="B16" s="25" t="s">
        <v>18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/>
      <c r="H16" s="17"/>
      <c r="I16" s="17">
        <f>SUM(F16+G16+H16)</f>
        <v>8664</v>
      </c>
      <c r="J16" s="23" t="s">
        <v>174</v>
      </c>
      <c r="K16" s="23" t="s">
        <v>17</v>
      </c>
    </row>
    <row r="17" spans="1:11" ht="17.25" x14ac:dyDescent="0.25">
      <c r="A17" s="19">
        <f>A16+1</f>
        <v>8</v>
      </c>
      <c r="B17" s="20" t="s">
        <v>19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1244.6400000000001</v>
      </c>
      <c r="H17" s="17">
        <f>C17*5</f>
        <v>1651.4160000000002</v>
      </c>
      <c r="I17" s="17">
        <f>SUM(F17+G17+H17)</f>
        <v>7916.3606400000008</v>
      </c>
      <c r="J17" s="23" t="s">
        <v>176</v>
      </c>
      <c r="K17" s="23" t="s">
        <v>17</v>
      </c>
    </row>
    <row r="18" spans="1:11" ht="17.25" x14ac:dyDescent="0.25">
      <c r="A18" s="19">
        <f>A17+1</f>
        <v>9</v>
      </c>
      <c r="B18" s="20" t="s">
        <v>20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1037.2</v>
      </c>
      <c r="H18" s="17">
        <f>C18*5</f>
        <v>1901.1200000000003</v>
      </c>
      <c r="I18" s="17">
        <f>SUM(F18+G18+H18)</f>
        <v>8717.7248</v>
      </c>
      <c r="J18" s="23" t="s">
        <v>172</v>
      </c>
      <c r="K18" s="23" t="s">
        <v>17</v>
      </c>
    </row>
    <row r="19" spans="1:11" ht="17.25" x14ac:dyDescent="0.3">
      <c r="A19" s="19">
        <f>A18+1</f>
        <v>10</v>
      </c>
      <c r="B19" s="25" t="s">
        <v>21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/>
      <c r="H19" s="17"/>
      <c r="I19" s="17">
        <f>SUM(F19+G19+H19)</f>
        <v>4142.9606399999993</v>
      </c>
      <c r="J19" s="23" t="s">
        <v>177</v>
      </c>
      <c r="K19" s="23" t="s">
        <v>17</v>
      </c>
    </row>
    <row r="20" spans="1:11" ht="17.25" x14ac:dyDescent="0.25">
      <c r="A20" s="19">
        <f>A19+1</f>
        <v>11</v>
      </c>
      <c r="B20" s="26" t="s">
        <v>22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/>
      <c r="H20" s="17">
        <f>C20*5</f>
        <v>1805</v>
      </c>
      <c r="I20" s="17">
        <f>SUM(F20+G20+H20)</f>
        <v>7292.2</v>
      </c>
      <c r="J20" s="23" t="s">
        <v>172</v>
      </c>
      <c r="K20" s="23" t="s">
        <v>17</v>
      </c>
    </row>
    <row r="21" spans="1:11" ht="17.25" x14ac:dyDescent="0.25">
      <c r="A21" s="19">
        <f>A20+1</f>
        <v>12</v>
      </c>
      <c r="B21" s="20" t="s">
        <v>23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1037.2</v>
      </c>
      <c r="H21" s="17">
        <f>C21*5</f>
        <v>2091.8559999999998</v>
      </c>
      <c r="I21" s="17">
        <f>SUM(F21+G21+H21)</f>
        <v>9488.2982400000001</v>
      </c>
      <c r="J21" s="23" t="s">
        <v>172</v>
      </c>
      <c r="K21" s="23" t="s">
        <v>208</v>
      </c>
    </row>
    <row r="22" spans="1:11" ht="17.25" x14ac:dyDescent="0.25">
      <c r="A22" s="19">
        <f>A21+1</f>
        <v>13</v>
      </c>
      <c r="B22" s="20" t="s">
        <v>24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1037.2</v>
      </c>
      <c r="H22" s="17">
        <f>C22*5</f>
        <v>2080.364</v>
      </c>
      <c r="I22" s="17">
        <f>SUM(F22+G22+H22)</f>
        <v>9441.8705599999994</v>
      </c>
      <c r="J22" s="23" t="s">
        <v>178</v>
      </c>
      <c r="K22" s="23" t="s">
        <v>25</v>
      </c>
    </row>
    <row r="23" spans="1:11" ht="17.25" x14ac:dyDescent="0.25">
      <c r="A23" s="19">
        <f>A22+1</f>
        <v>14</v>
      </c>
      <c r="B23" s="20" t="s">
        <v>26</v>
      </c>
      <c r="C23" s="21">
        <v>440</v>
      </c>
      <c r="D23" s="18">
        <v>15.2</v>
      </c>
      <c r="E23" s="18">
        <v>15.2</v>
      </c>
      <c r="F23" s="17">
        <f t="shared" ref="F23:F29" si="0">C23*E23</f>
        <v>6688</v>
      </c>
      <c r="G23" s="17">
        <v>1037.2</v>
      </c>
      <c r="H23" s="17">
        <f>C23*5</f>
        <v>2200</v>
      </c>
      <c r="I23" s="17">
        <f t="shared" ref="I23:I29" si="1">SUM(F23+G23+H23)</f>
        <v>9925.2000000000007</v>
      </c>
      <c r="J23" s="23" t="s">
        <v>178</v>
      </c>
      <c r="K23" s="23" t="s">
        <v>25</v>
      </c>
    </row>
    <row r="24" spans="1:11" ht="17.25" x14ac:dyDescent="0.25">
      <c r="A24" s="19">
        <f t="shared" ref="A24:A29" si="2">A23+1</f>
        <v>15</v>
      </c>
      <c r="B24" s="26" t="s">
        <v>27</v>
      </c>
      <c r="C24" s="21">
        <v>430</v>
      </c>
      <c r="D24" s="18">
        <v>15.2</v>
      </c>
      <c r="E24" s="18">
        <v>15.2</v>
      </c>
      <c r="F24" s="17">
        <f t="shared" si="0"/>
        <v>6536</v>
      </c>
      <c r="G24" s="17"/>
      <c r="H24" s="17"/>
      <c r="I24" s="17">
        <f t="shared" si="1"/>
        <v>6536</v>
      </c>
      <c r="J24" s="23" t="s">
        <v>179</v>
      </c>
      <c r="K24" s="23" t="s">
        <v>25</v>
      </c>
    </row>
    <row r="25" spans="1:11" ht="17.25" x14ac:dyDescent="0.25">
      <c r="A25" s="19">
        <f t="shared" si="2"/>
        <v>16</v>
      </c>
      <c r="B25" s="20" t="s">
        <v>28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829.76</v>
      </c>
      <c r="H25" s="17">
        <f>C25*5</f>
        <v>1430.2600000000002</v>
      </c>
      <c r="I25" s="17">
        <f t="shared" si="1"/>
        <v>6608.0104000000001</v>
      </c>
      <c r="J25" s="23" t="s">
        <v>176</v>
      </c>
      <c r="K25" s="23" t="s">
        <v>25</v>
      </c>
    </row>
    <row r="26" spans="1:11" ht="17.25" x14ac:dyDescent="0.25">
      <c r="A26" s="19">
        <f t="shared" si="2"/>
        <v>17</v>
      </c>
      <c r="B26" s="20" t="s">
        <v>29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1037.2</v>
      </c>
      <c r="H26" s="17">
        <f>C26*5</f>
        <v>2080.364</v>
      </c>
      <c r="I26" s="17">
        <f t="shared" si="1"/>
        <v>9441.8705599999994</v>
      </c>
      <c r="J26" s="23" t="s">
        <v>178</v>
      </c>
      <c r="K26" s="23" t="s">
        <v>25</v>
      </c>
    </row>
    <row r="27" spans="1:11" ht="17.25" x14ac:dyDescent="0.25">
      <c r="A27" s="19">
        <f t="shared" si="2"/>
        <v>18</v>
      </c>
      <c r="B27" s="20" t="s">
        <v>30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829.76</v>
      </c>
      <c r="H27" s="17">
        <f>C27*5</f>
        <v>2080.364</v>
      </c>
      <c r="I27" s="17">
        <f t="shared" si="1"/>
        <v>9234.4305600000007</v>
      </c>
      <c r="J27" s="23" t="s">
        <v>178</v>
      </c>
      <c r="K27" s="23" t="s">
        <v>25</v>
      </c>
    </row>
    <row r="28" spans="1:11" ht="17.25" x14ac:dyDescent="0.25">
      <c r="A28" s="19">
        <f t="shared" si="2"/>
        <v>19</v>
      </c>
      <c r="B28" s="20" t="s">
        <v>31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829.76</v>
      </c>
      <c r="H28" s="17">
        <f>C28*5</f>
        <v>2080.364</v>
      </c>
      <c r="I28" s="17">
        <f t="shared" si="1"/>
        <v>9234.4305600000007</v>
      </c>
      <c r="J28" s="23" t="s">
        <v>178</v>
      </c>
      <c r="K28" s="23" t="s">
        <v>25</v>
      </c>
    </row>
    <row r="29" spans="1:11" ht="17.25" x14ac:dyDescent="0.25">
      <c r="A29" s="19">
        <f t="shared" si="2"/>
        <v>20</v>
      </c>
      <c r="B29" s="20" t="s">
        <v>32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/>
      <c r="H29" s="17">
        <f>C29*5</f>
        <v>1609.712</v>
      </c>
      <c r="I29" s="17">
        <f t="shared" si="1"/>
        <v>6503.2364799999996</v>
      </c>
      <c r="J29" s="23" t="s">
        <v>179</v>
      </c>
      <c r="K29" s="23" t="s">
        <v>209</v>
      </c>
    </row>
    <row r="30" spans="1:11" ht="17.25" x14ac:dyDescent="0.25">
      <c r="A30" s="19">
        <f>A29+1</f>
        <v>21</v>
      </c>
      <c r="B30" s="26" t="s">
        <v>34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622.32000000000005</v>
      </c>
      <c r="H30" s="17"/>
      <c r="I30" s="17">
        <f>SUM(F30+G30+H30)</f>
        <v>6854.32</v>
      </c>
      <c r="J30" s="23" t="s">
        <v>174</v>
      </c>
      <c r="K30" s="23" t="s">
        <v>33</v>
      </c>
    </row>
    <row r="31" spans="1:11" ht="17.25" x14ac:dyDescent="0.25">
      <c r="A31" s="19">
        <f>A30+1</f>
        <v>22</v>
      </c>
      <c r="B31" s="20" t="s">
        <v>35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1244.6400000000001</v>
      </c>
      <c r="H31" s="17">
        <f>C31*5</f>
        <v>2055.56</v>
      </c>
      <c r="I31" s="17">
        <f>SUM(F31+G31+H31)</f>
        <v>9549.1023999999998</v>
      </c>
      <c r="J31" s="23" t="s">
        <v>180</v>
      </c>
      <c r="K31" s="23" t="s">
        <v>33</v>
      </c>
    </row>
    <row r="32" spans="1:11" ht="17.25" x14ac:dyDescent="0.25">
      <c r="A32" s="19">
        <f>A31+1</f>
        <v>23</v>
      </c>
      <c r="B32" s="27" t="s">
        <v>36</v>
      </c>
      <c r="C32" s="21">
        <f>318.84*1.04</f>
        <v>331.59359999999998</v>
      </c>
      <c r="D32" s="19">
        <v>15.2</v>
      </c>
      <c r="E32" s="18">
        <v>15.2</v>
      </c>
      <c r="F32" s="17">
        <f>C32*E32</f>
        <v>5040.2227199999998</v>
      </c>
      <c r="G32" s="17"/>
      <c r="H32" s="17">
        <f>C32*5</f>
        <v>1657.9679999999998</v>
      </c>
      <c r="I32" s="17">
        <f>SUM(F32+G32+H32)</f>
        <v>6698.1907199999996</v>
      </c>
      <c r="J32" s="23" t="s">
        <v>172</v>
      </c>
      <c r="K32" s="23" t="s">
        <v>33</v>
      </c>
    </row>
    <row r="33" spans="1:11" ht="17.25" x14ac:dyDescent="0.25">
      <c r="A33" s="19">
        <f>A32+1</f>
        <v>24</v>
      </c>
      <c r="B33" s="28" t="s">
        <v>38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/>
      <c r="H33" s="17"/>
      <c r="I33" s="17">
        <f>SUM(F33+G33+H33)</f>
        <v>6232</v>
      </c>
      <c r="J33" s="23" t="s">
        <v>174</v>
      </c>
      <c r="K33" s="23" t="s">
        <v>37</v>
      </c>
    </row>
    <row r="34" spans="1:11" ht="17.25" x14ac:dyDescent="0.25">
      <c r="A34" s="19">
        <f>A33+1</f>
        <v>25</v>
      </c>
      <c r="B34" s="20" t="s">
        <v>39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1037.2</v>
      </c>
      <c r="H34" s="17">
        <f>C34*5</f>
        <v>2080.364</v>
      </c>
      <c r="I34" s="17">
        <f>SUM(F34+G34+H34)</f>
        <v>9441.8705599999994</v>
      </c>
      <c r="J34" s="23" t="s">
        <v>181</v>
      </c>
      <c r="K34" s="23" t="s">
        <v>37</v>
      </c>
    </row>
    <row r="35" spans="1:11" ht="17.25" x14ac:dyDescent="0.25">
      <c r="A35" s="19">
        <f>A34+1</f>
        <v>26</v>
      </c>
      <c r="B35" s="20" t="s">
        <v>40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622.32000000000005</v>
      </c>
      <c r="H35" s="17">
        <f>C35*5</f>
        <v>2000</v>
      </c>
      <c r="I35" s="17">
        <f>SUM(F35+G35+H35)</f>
        <v>8702.32</v>
      </c>
      <c r="J35" s="23" t="s">
        <v>181</v>
      </c>
      <c r="K35" s="23" t="s">
        <v>37</v>
      </c>
    </row>
    <row r="36" spans="1:11" ht="17.25" x14ac:dyDescent="0.25">
      <c r="A36" s="19">
        <f>A35+1</f>
        <v>27</v>
      </c>
      <c r="B36" s="20" t="s">
        <v>42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/>
      <c r="H36" s="17"/>
      <c r="I36" s="17">
        <f>SUM(F36+G36+H36)</f>
        <v>6232</v>
      </c>
      <c r="J36" s="23" t="s">
        <v>175</v>
      </c>
      <c r="K36" s="23" t="s">
        <v>41</v>
      </c>
    </row>
    <row r="37" spans="1:11" ht="47.25" x14ac:dyDescent="0.25">
      <c r="A37" s="19">
        <f>A36+1</f>
        <v>28</v>
      </c>
      <c r="B37" s="20" t="s">
        <v>43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1244.6400000000001</v>
      </c>
      <c r="H37" s="17">
        <f>C37*5</f>
        <v>1796.028</v>
      </c>
      <c r="I37" s="17">
        <f>SUM(F37+G37+H37)</f>
        <v>8500.5931199999995</v>
      </c>
      <c r="J37" s="37" t="s">
        <v>182</v>
      </c>
      <c r="K37" s="23" t="s">
        <v>41</v>
      </c>
    </row>
    <row r="38" spans="1:11" ht="47.25" x14ac:dyDescent="0.25">
      <c r="A38" s="19">
        <f>A37+1</f>
        <v>29</v>
      </c>
      <c r="B38" s="20" t="s">
        <v>44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1037.2</v>
      </c>
      <c r="H38" s="17">
        <f>C38*5</f>
        <v>1796.028</v>
      </c>
      <c r="I38" s="17">
        <f>SUM(F38+G38+H38)</f>
        <v>8293.153119999999</v>
      </c>
      <c r="J38" s="37" t="s">
        <v>183</v>
      </c>
      <c r="K38" s="23" t="s">
        <v>41</v>
      </c>
    </row>
    <row r="39" spans="1:11" ht="47.25" x14ac:dyDescent="0.25">
      <c r="A39" s="19">
        <f>A38+1</f>
        <v>30</v>
      </c>
      <c r="B39" s="20" t="s">
        <v>45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1037.2</v>
      </c>
      <c r="H39" s="17">
        <f>C39*5</f>
        <v>1644.136</v>
      </c>
      <c r="I39" s="17">
        <f>SUM(F39+G39+H39)</f>
        <v>7679.5094399999998</v>
      </c>
      <c r="J39" s="37" t="s">
        <v>184</v>
      </c>
      <c r="K39" s="23" t="s">
        <v>41</v>
      </c>
    </row>
    <row r="40" spans="1:11" ht="17.25" x14ac:dyDescent="0.25">
      <c r="A40" s="19">
        <f>A39+1</f>
        <v>31</v>
      </c>
      <c r="B40" s="20" t="s">
        <v>47</v>
      </c>
      <c r="C40" s="21">
        <f>388</f>
        <v>388</v>
      </c>
      <c r="D40" s="18">
        <v>15.2</v>
      </c>
      <c r="E40" s="18">
        <v>15.2</v>
      </c>
      <c r="F40" s="17">
        <f t="shared" ref="F40:F46" si="3">C40*E40</f>
        <v>5897.5999999999995</v>
      </c>
      <c r="G40" s="17"/>
      <c r="H40" s="17"/>
      <c r="I40" s="17">
        <f t="shared" ref="I40:I46" si="4">SUM(F40+G40+H40)</f>
        <v>5897.5999999999995</v>
      </c>
      <c r="J40" s="23" t="s">
        <v>174</v>
      </c>
      <c r="K40" s="23" t="s">
        <v>46</v>
      </c>
    </row>
    <row r="41" spans="1:11" ht="17.25" x14ac:dyDescent="0.25">
      <c r="A41" s="19">
        <f t="shared" ref="A41:A46" si="5">A40+1</f>
        <v>32</v>
      </c>
      <c r="B41" s="20" t="s">
        <v>48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1037.2</v>
      </c>
      <c r="H41" s="17">
        <f>C41*5</f>
        <v>2091.8040000000001</v>
      </c>
      <c r="I41" s="17">
        <f t="shared" si="4"/>
        <v>9488.0881599999993</v>
      </c>
      <c r="J41" s="23" t="s">
        <v>172</v>
      </c>
      <c r="K41" s="23" t="s">
        <v>46</v>
      </c>
    </row>
    <row r="42" spans="1:11" ht="17.25" x14ac:dyDescent="0.25">
      <c r="A42" s="19">
        <f t="shared" si="5"/>
        <v>33</v>
      </c>
      <c r="B42" s="20" t="s">
        <v>49</v>
      </c>
      <c r="C42" s="21">
        <f>130.89*1.04</f>
        <v>136.12559999999999</v>
      </c>
      <c r="D42" s="18">
        <v>0</v>
      </c>
      <c r="E42" s="18">
        <v>0</v>
      </c>
      <c r="F42" s="17">
        <f t="shared" si="3"/>
        <v>0</v>
      </c>
      <c r="G42" s="17"/>
      <c r="H42" s="17">
        <v>0</v>
      </c>
      <c r="I42" s="17">
        <f t="shared" si="4"/>
        <v>0</v>
      </c>
      <c r="J42" s="23" t="s">
        <v>185</v>
      </c>
      <c r="K42" s="23" t="s">
        <v>46</v>
      </c>
    </row>
    <row r="43" spans="1:11" ht="17.25" x14ac:dyDescent="0.25">
      <c r="A43" s="19">
        <f t="shared" si="5"/>
        <v>34</v>
      </c>
      <c r="B43" s="20" t="s">
        <v>50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1037.2</v>
      </c>
      <c r="H43" s="17">
        <f>C43*5</f>
        <v>669.91600000000005</v>
      </c>
      <c r="I43" s="17">
        <f t="shared" si="4"/>
        <v>3743.6606400000001</v>
      </c>
      <c r="J43" s="23" t="s">
        <v>185</v>
      </c>
      <c r="K43" s="23" t="s">
        <v>46</v>
      </c>
    </row>
    <row r="44" spans="1:11" ht="17.25" x14ac:dyDescent="0.25">
      <c r="A44" s="19">
        <f t="shared" si="5"/>
        <v>35</v>
      </c>
      <c r="B44" s="20" t="s">
        <v>51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829.76</v>
      </c>
      <c r="H44" s="17">
        <f>C44*5</f>
        <v>495.45600000000002</v>
      </c>
      <c r="I44" s="17">
        <f t="shared" si="4"/>
        <v>2831.4022400000003</v>
      </c>
      <c r="J44" s="23" t="s">
        <v>186</v>
      </c>
      <c r="K44" s="23" t="s">
        <v>46</v>
      </c>
    </row>
    <row r="45" spans="1:11" ht="17.25" x14ac:dyDescent="0.25">
      <c r="A45" s="19">
        <f t="shared" si="5"/>
        <v>36</v>
      </c>
      <c r="B45" s="20" t="s">
        <v>52</v>
      </c>
      <c r="C45" s="21">
        <f>237.61*1.04</f>
        <v>247.11440000000002</v>
      </c>
      <c r="D45" s="18">
        <v>15.2</v>
      </c>
      <c r="E45" s="18">
        <v>15.2</v>
      </c>
      <c r="F45" s="17">
        <f t="shared" si="3"/>
        <v>3756.13888</v>
      </c>
      <c r="G45" s="17">
        <v>622.32000000000005</v>
      </c>
      <c r="H45" s="17">
        <f>C45*5</f>
        <v>1235.5720000000001</v>
      </c>
      <c r="I45" s="17">
        <f t="shared" si="4"/>
        <v>5614.0308800000003</v>
      </c>
      <c r="J45" s="23" t="s">
        <v>187</v>
      </c>
      <c r="K45" s="23" t="s">
        <v>46</v>
      </c>
    </row>
    <row r="46" spans="1:11" ht="17.25" x14ac:dyDescent="0.25">
      <c r="A46" s="19">
        <f t="shared" si="5"/>
        <v>37</v>
      </c>
      <c r="B46" s="20" t="s">
        <v>161</v>
      </c>
      <c r="C46" s="21">
        <v>136.12</v>
      </c>
      <c r="D46" s="18">
        <v>15.2</v>
      </c>
      <c r="E46" s="18">
        <v>15.2</v>
      </c>
      <c r="F46" s="17">
        <f t="shared" si="3"/>
        <v>2069.0239999999999</v>
      </c>
      <c r="G46" s="17"/>
      <c r="H46" s="17">
        <v>340</v>
      </c>
      <c r="I46" s="17">
        <f t="shared" si="4"/>
        <v>2409.0239999999999</v>
      </c>
      <c r="J46" s="23" t="s">
        <v>186</v>
      </c>
    </row>
    <row r="47" spans="1:11" ht="17.25" x14ac:dyDescent="0.25">
      <c r="A47" s="19">
        <f>A46+1</f>
        <v>38</v>
      </c>
      <c r="B47" s="26" t="s">
        <v>54</v>
      </c>
      <c r="C47" s="21">
        <f>460</f>
        <v>460</v>
      </c>
      <c r="D47" s="18">
        <v>15.2</v>
      </c>
      <c r="E47" s="18">
        <v>15.2</v>
      </c>
      <c r="F47" s="17">
        <f t="shared" ref="F47:F60" si="6">C47*E47</f>
        <v>6992</v>
      </c>
      <c r="G47" s="30"/>
      <c r="H47" s="17"/>
      <c r="I47" s="17">
        <f t="shared" ref="I47:I60" si="7">SUM(F47+G47+H47)</f>
        <v>6992</v>
      </c>
      <c r="J47" s="23" t="s">
        <v>174</v>
      </c>
      <c r="K47" s="23" t="s">
        <v>53</v>
      </c>
    </row>
    <row r="48" spans="1:11" ht="17.25" x14ac:dyDescent="0.25">
      <c r="A48" s="19">
        <f>A47+1</f>
        <v>39</v>
      </c>
      <c r="B48" s="20" t="s">
        <v>55</v>
      </c>
      <c r="C48" s="21">
        <f>336.47*1.04</f>
        <v>349.92880000000002</v>
      </c>
      <c r="D48" s="18">
        <v>15.2</v>
      </c>
      <c r="E48" s="18">
        <v>15.2</v>
      </c>
      <c r="F48" s="17">
        <f t="shared" si="6"/>
        <v>5318.9177600000003</v>
      </c>
      <c r="G48" s="17">
        <v>1244.6400000000001</v>
      </c>
      <c r="H48" s="17">
        <f t="shared" ref="H48:H60" si="8">C48*5</f>
        <v>1749.6440000000002</v>
      </c>
      <c r="I48" s="17">
        <f t="shared" si="7"/>
        <v>8313.2017599999999</v>
      </c>
      <c r="J48" s="23" t="s">
        <v>172</v>
      </c>
      <c r="K48" s="23" t="s">
        <v>53</v>
      </c>
    </row>
    <row r="49" spans="1:11" ht="17.25" x14ac:dyDescent="0.25">
      <c r="A49" s="19">
        <f t="shared" ref="A49:A60" si="9">A48+1</f>
        <v>40</v>
      </c>
      <c r="B49" s="20" t="s">
        <v>56</v>
      </c>
      <c r="C49" s="21">
        <f>360.84*1.04</f>
        <v>375.27359999999999</v>
      </c>
      <c r="D49" s="18">
        <v>15.2</v>
      </c>
      <c r="E49" s="18">
        <v>15.2</v>
      </c>
      <c r="F49" s="17">
        <f t="shared" si="6"/>
        <v>5704.1587199999994</v>
      </c>
      <c r="G49" s="17"/>
      <c r="H49" s="17">
        <f t="shared" si="8"/>
        <v>1876.3679999999999</v>
      </c>
      <c r="I49" s="17">
        <f t="shared" si="7"/>
        <v>7580.5267199999998</v>
      </c>
      <c r="J49" s="23" t="s">
        <v>172</v>
      </c>
      <c r="K49" s="23" t="s">
        <v>53</v>
      </c>
    </row>
    <row r="50" spans="1:11" ht="17.25" x14ac:dyDescent="0.25">
      <c r="A50" s="19">
        <f t="shared" si="9"/>
        <v>41</v>
      </c>
      <c r="B50" s="20" t="s">
        <v>57</v>
      </c>
      <c r="C50" s="21">
        <f>328.57*1.04</f>
        <v>341.71280000000002</v>
      </c>
      <c r="D50" s="18">
        <v>15.2</v>
      </c>
      <c r="E50" s="18">
        <v>15.2</v>
      </c>
      <c r="F50" s="17">
        <f t="shared" si="6"/>
        <v>5194.0345600000001</v>
      </c>
      <c r="G50" s="17">
        <v>1037.2</v>
      </c>
      <c r="H50" s="17">
        <f t="shared" si="8"/>
        <v>1708.5640000000001</v>
      </c>
      <c r="I50" s="17">
        <f t="shared" si="7"/>
        <v>7939.7985600000002</v>
      </c>
      <c r="J50" s="23" t="s">
        <v>172</v>
      </c>
      <c r="K50" s="23" t="s">
        <v>53</v>
      </c>
    </row>
    <row r="51" spans="1:11" ht="17.25" x14ac:dyDescent="0.25">
      <c r="A51" s="19">
        <f t="shared" si="9"/>
        <v>42</v>
      </c>
      <c r="B51" s="20" t="s">
        <v>58</v>
      </c>
      <c r="C51" s="21">
        <f>379.27*1.04</f>
        <v>394.44079999999997</v>
      </c>
      <c r="D51" s="18">
        <v>15.2</v>
      </c>
      <c r="E51" s="18">
        <v>15.2</v>
      </c>
      <c r="F51" s="17">
        <f t="shared" si="6"/>
        <v>5995.5001599999996</v>
      </c>
      <c r="G51" s="17"/>
      <c r="H51" s="17">
        <f t="shared" si="8"/>
        <v>1972.2039999999997</v>
      </c>
      <c r="I51" s="17">
        <f t="shared" si="7"/>
        <v>7967.7041599999993</v>
      </c>
      <c r="J51" s="23" t="s">
        <v>172</v>
      </c>
      <c r="K51" s="23" t="s">
        <v>53</v>
      </c>
    </row>
    <row r="52" spans="1:11" ht="17.25" x14ac:dyDescent="0.25">
      <c r="A52" s="19">
        <f t="shared" si="9"/>
        <v>43</v>
      </c>
      <c r="B52" s="20" t="s">
        <v>59</v>
      </c>
      <c r="C52" s="21">
        <f>371</f>
        <v>371</v>
      </c>
      <c r="D52" s="18">
        <v>15.2</v>
      </c>
      <c r="E52" s="18">
        <v>15.2</v>
      </c>
      <c r="F52" s="17">
        <f t="shared" si="6"/>
        <v>5639.2</v>
      </c>
      <c r="G52" s="17"/>
      <c r="H52" s="17">
        <f t="shared" si="8"/>
        <v>1855</v>
      </c>
      <c r="I52" s="17">
        <f t="shared" si="7"/>
        <v>7494.2</v>
      </c>
      <c r="J52" s="23" t="s">
        <v>172</v>
      </c>
      <c r="K52" s="23" t="s">
        <v>53</v>
      </c>
    </row>
    <row r="53" spans="1:11" ht="17.25" x14ac:dyDescent="0.25">
      <c r="A53" s="19">
        <f t="shared" si="9"/>
        <v>44</v>
      </c>
      <c r="B53" s="20" t="s">
        <v>60</v>
      </c>
      <c r="C53" s="21">
        <f>251.87*1.04</f>
        <v>261.94479999999999</v>
      </c>
      <c r="D53" s="18">
        <v>15.2</v>
      </c>
      <c r="E53" s="18">
        <v>15.2</v>
      </c>
      <c r="F53" s="17">
        <f t="shared" si="6"/>
        <v>3981.5609599999998</v>
      </c>
      <c r="G53" s="17">
        <v>1659.52</v>
      </c>
      <c r="H53" s="17">
        <f t="shared" si="8"/>
        <v>1309.7239999999999</v>
      </c>
      <c r="I53" s="17">
        <f t="shared" si="7"/>
        <v>6950.8049599999995</v>
      </c>
      <c r="J53" s="23" t="s">
        <v>188</v>
      </c>
      <c r="K53" s="23" t="s">
        <v>53</v>
      </c>
    </row>
    <row r="54" spans="1:11" ht="17.25" x14ac:dyDescent="0.25">
      <c r="A54" s="19">
        <f t="shared" si="9"/>
        <v>45</v>
      </c>
      <c r="B54" s="20" t="s">
        <v>61</v>
      </c>
      <c r="C54" s="21">
        <f>251.87*1.04</f>
        <v>261.94479999999999</v>
      </c>
      <c r="D54" s="18">
        <v>15.2</v>
      </c>
      <c r="E54" s="18">
        <v>15.2</v>
      </c>
      <c r="F54" s="17">
        <f t="shared" si="6"/>
        <v>3981.5609599999998</v>
      </c>
      <c r="G54" s="17">
        <v>1244.6400000000001</v>
      </c>
      <c r="H54" s="17">
        <f t="shared" si="8"/>
        <v>1309.7239999999999</v>
      </c>
      <c r="I54" s="17">
        <f t="shared" si="7"/>
        <v>6535.9249600000003</v>
      </c>
      <c r="J54" s="23" t="s">
        <v>188</v>
      </c>
      <c r="K54" s="23" t="s">
        <v>53</v>
      </c>
    </row>
    <row r="55" spans="1:11" ht="17.25" x14ac:dyDescent="0.25">
      <c r="A55" s="19">
        <f t="shared" si="9"/>
        <v>46</v>
      </c>
      <c r="B55" s="20" t="s">
        <v>62</v>
      </c>
      <c r="C55" s="21">
        <f>251.87*1.04</f>
        <v>261.94479999999999</v>
      </c>
      <c r="D55" s="18">
        <v>15.2</v>
      </c>
      <c r="E55" s="18">
        <v>15.2</v>
      </c>
      <c r="F55" s="17">
        <f t="shared" si="6"/>
        <v>3981.5609599999998</v>
      </c>
      <c r="G55" s="17">
        <v>1244.6400000000001</v>
      </c>
      <c r="H55" s="17">
        <f t="shared" si="8"/>
        <v>1309.7239999999999</v>
      </c>
      <c r="I55" s="17">
        <f t="shared" si="7"/>
        <v>6535.9249600000003</v>
      </c>
      <c r="J55" s="23" t="s">
        <v>188</v>
      </c>
      <c r="K55" s="23" t="s">
        <v>53</v>
      </c>
    </row>
    <row r="56" spans="1:11" ht="17.25" x14ac:dyDescent="0.25">
      <c r="A56" s="19">
        <f t="shared" si="9"/>
        <v>47</v>
      </c>
      <c r="B56" s="20" t="s">
        <v>63</v>
      </c>
      <c r="C56" s="21">
        <f>251.87*1.04</f>
        <v>261.94479999999999</v>
      </c>
      <c r="D56" s="18">
        <v>15.2</v>
      </c>
      <c r="E56" s="18">
        <v>15.2</v>
      </c>
      <c r="F56" s="17">
        <f t="shared" si="6"/>
        <v>3981.5609599999998</v>
      </c>
      <c r="G56" s="17">
        <v>1244.6400000000001</v>
      </c>
      <c r="H56" s="17">
        <f t="shared" si="8"/>
        <v>1309.7239999999999</v>
      </c>
      <c r="I56" s="17">
        <f t="shared" si="7"/>
        <v>6535.9249600000003</v>
      </c>
      <c r="J56" s="23" t="s">
        <v>188</v>
      </c>
      <c r="K56" s="23" t="s">
        <v>53</v>
      </c>
    </row>
    <row r="57" spans="1:11" ht="17.25" x14ac:dyDescent="0.25">
      <c r="A57" s="19">
        <f t="shared" si="9"/>
        <v>48</v>
      </c>
      <c r="B57" s="20" t="s">
        <v>64</v>
      </c>
      <c r="C57" s="21">
        <f>319.39*1.04</f>
        <v>332.16559999999998</v>
      </c>
      <c r="D57" s="18">
        <v>15.2</v>
      </c>
      <c r="E57" s="18">
        <v>15.2</v>
      </c>
      <c r="F57" s="17">
        <f t="shared" si="6"/>
        <v>5048.9171199999992</v>
      </c>
      <c r="G57" s="17">
        <v>1037.2</v>
      </c>
      <c r="H57" s="17">
        <f t="shared" si="8"/>
        <v>1660.828</v>
      </c>
      <c r="I57" s="17">
        <f t="shared" si="7"/>
        <v>7746.9451199999985</v>
      </c>
      <c r="J57" s="23" t="s">
        <v>173</v>
      </c>
      <c r="K57" s="23" t="s">
        <v>53</v>
      </c>
    </row>
    <row r="58" spans="1:11" ht="17.25" x14ac:dyDescent="0.25">
      <c r="A58" s="19">
        <f t="shared" si="9"/>
        <v>49</v>
      </c>
      <c r="B58" s="27" t="s">
        <v>65</v>
      </c>
      <c r="C58" s="21">
        <f>319.39*1.04</f>
        <v>332.16559999999998</v>
      </c>
      <c r="D58" s="18">
        <v>15.2</v>
      </c>
      <c r="E58" s="18">
        <v>15.2</v>
      </c>
      <c r="F58" s="17">
        <f t="shared" si="6"/>
        <v>5048.9171199999992</v>
      </c>
      <c r="G58" s="17"/>
      <c r="H58" s="17">
        <f t="shared" si="8"/>
        <v>1660.828</v>
      </c>
      <c r="I58" s="17">
        <f t="shared" si="7"/>
        <v>6709.7451199999996</v>
      </c>
      <c r="J58" s="23" t="s">
        <v>189</v>
      </c>
      <c r="K58" s="23" t="s">
        <v>53</v>
      </c>
    </row>
    <row r="59" spans="1:11" ht="17.25" x14ac:dyDescent="0.25">
      <c r="A59" s="19">
        <f t="shared" si="9"/>
        <v>50</v>
      </c>
      <c r="B59" s="20" t="s">
        <v>66</v>
      </c>
      <c r="C59" s="21">
        <f>319.39*1.04</f>
        <v>332.16559999999998</v>
      </c>
      <c r="D59" s="18">
        <v>15.2</v>
      </c>
      <c r="E59" s="18">
        <v>15.2</v>
      </c>
      <c r="F59" s="17">
        <f t="shared" si="6"/>
        <v>5048.9171199999992</v>
      </c>
      <c r="G59" s="17">
        <v>829.76</v>
      </c>
      <c r="H59" s="17">
        <f t="shared" si="8"/>
        <v>1660.828</v>
      </c>
      <c r="I59" s="17">
        <f t="shared" si="7"/>
        <v>7539.5051199999998</v>
      </c>
      <c r="J59" s="23" t="s">
        <v>173</v>
      </c>
      <c r="K59" s="23" t="s">
        <v>53</v>
      </c>
    </row>
    <row r="60" spans="1:11" ht="17.25" x14ac:dyDescent="0.25">
      <c r="A60" s="19">
        <f t="shared" si="9"/>
        <v>51</v>
      </c>
      <c r="B60" s="20" t="s">
        <v>67</v>
      </c>
      <c r="C60" s="21">
        <v>207.44</v>
      </c>
      <c r="D60" s="18">
        <v>15.2</v>
      </c>
      <c r="E60" s="18">
        <v>15.2</v>
      </c>
      <c r="F60" s="17">
        <f t="shared" si="6"/>
        <v>3153.0879999999997</v>
      </c>
      <c r="G60" s="17">
        <v>622.32000000000005</v>
      </c>
      <c r="H60" s="17">
        <f t="shared" si="8"/>
        <v>1037.2</v>
      </c>
      <c r="I60" s="17">
        <f t="shared" si="7"/>
        <v>4812.6080000000002</v>
      </c>
      <c r="J60" s="23" t="s">
        <v>199</v>
      </c>
      <c r="K60" s="23" t="s">
        <v>53</v>
      </c>
    </row>
    <row r="61" spans="1:11" ht="17.25" x14ac:dyDescent="0.25">
      <c r="A61" s="19">
        <f>A60+1</f>
        <v>52</v>
      </c>
      <c r="B61" s="20" t="s">
        <v>69</v>
      </c>
      <c r="C61" s="21">
        <f>261.98*1.04</f>
        <v>272.45920000000001</v>
      </c>
      <c r="D61" s="18">
        <v>15.2</v>
      </c>
      <c r="E61" s="18">
        <v>15.2</v>
      </c>
      <c r="F61" s="17">
        <f t="shared" ref="F61:F67" si="10">C61*E61</f>
        <v>4141.3798399999996</v>
      </c>
      <c r="G61" s="17">
        <v>1452.08</v>
      </c>
      <c r="H61" s="17">
        <f t="shared" ref="H61:H67" si="11">C61*5</f>
        <v>1362.296</v>
      </c>
      <c r="I61" s="17">
        <f t="shared" ref="I61:I67" si="12">SUM(F61+G61+H61)</f>
        <v>6955.7558399999998</v>
      </c>
      <c r="J61" s="23" t="s">
        <v>188</v>
      </c>
      <c r="K61" s="23" t="s">
        <v>68</v>
      </c>
    </row>
    <row r="62" spans="1:11" ht="17.25" x14ac:dyDescent="0.25">
      <c r="A62" s="19">
        <f t="shared" ref="A62:A67" si="13">A61+1</f>
        <v>53</v>
      </c>
      <c r="B62" s="20" t="s">
        <v>70</v>
      </c>
      <c r="C62" s="21">
        <f>251.87*1.04</f>
        <v>261.94479999999999</v>
      </c>
      <c r="D62" s="18">
        <v>15.2</v>
      </c>
      <c r="E62" s="18">
        <v>15.2</v>
      </c>
      <c r="F62" s="17">
        <f t="shared" si="10"/>
        <v>3981.5609599999998</v>
      </c>
      <c r="G62" s="17">
        <v>1452.08</v>
      </c>
      <c r="H62" s="17">
        <f t="shared" si="11"/>
        <v>1309.7239999999999</v>
      </c>
      <c r="I62" s="17">
        <f t="shared" si="12"/>
        <v>6743.3649599999999</v>
      </c>
      <c r="J62" s="23" t="s">
        <v>188</v>
      </c>
      <c r="K62" s="23" t="s">
        <v>68</v>
      </c>
    </row>
    <row r="63" spans="1:11" ht="17.25" x14ac:dyDescent="0.25">
      <c r="A63" s="19">
        <f t="shared" si="13"/>
        <v>54</v>
      </c>
      <c r="B63" s="26" t="s">
        <v>71</v>
      </c>
      <c r="C63" s="21">
        <f>269.11*1.04</f>
        <v>279.87440000000004</v>
      </c>
      <c r="D63" s="19">
        <v>15.2</v>
      </c>
      <c r="E63" s="18">
        <v>15.2</v>
      </c>
      <c r="F63" s="17">
        <f t="shared" si="10"/>
        <v>4254.0908800000007</v>
      </c>
      <c r="G63" s="17">
        <v>622.32000000000005</v>
      </c>
      <c r="H63" s="17">
        <f t="shared" si="11"/>
        <v>1399.3720000000003</v>
      </c>
      <c r="I63" s="17">
        <f t="shared" si="12"/>
        <v>6275.7828800000007</v>
      </c>
      <c r="J63" s="23" t="s">
        <v>188</v>
      </c>
      <c r="K63" s="23" t="s">
        <v>68</v>
      </c>
    </row>
    <row r="64" spans="1:11" ht="17.25" x14ac:dyDescent="0.25">
      <c r="A64" s="19">
        <f t="shared" si="13"/>
        <v>55</v>
      </c>
      <c r="B64" s="20" t="s">
        <v>72</v>
      </c>
      <c r="C64" s="21">
        <f>251.87*1.04</f>
        <v>261.94479999999999</v>
      </c>
      <c r="D64" s="18">
        <v>15.2</v>
      </c>
      <c r="E64" s="18">
        <v>15.2</v>
      </c>
      <c r="F64" s="17">
        <f t="shared" si="10"/>
        <v>3981.5609599999998</v>
      </c>
      <c r="G64" s="17">
        <v>1244.6400000000001</v>
      </c>
      <c r="H64" s="17">
        <f t="shared" si="11"/>
        <v>1309.7239999999999</v>
      </c>
      <c r="I64" s="17">
        <f t="shared" si="12"/>
        <v>6535.9249600000003</v>
      </c>
      <c r="J64" s="23" t="s">
        <v>188</v>
      </c>
      <c r="K64" s="23" t="s">
        <v>68</v>
      </c>
    </row>
    <row r="65" spans="1:11" ht="17.25" x14ac:dyDescent="0.25">
      <c r="A65" s="19">
        <f t="shared" si="13"/>
        <v>56</v>
      </c>
      <c r="B65" s="20" t="s">
        <v>73</v>
      </c>
      <c r="C65" s="21">
        <f>251.87*1.04</f>
        <v>261.94479999999999</v>
      </c>
      <c r="D65" s="18">
        <v>15.2</v>
      </c>
      <c r="E65" s="18">
        <v>15.2</v>
      </c>
      <c r="F65" s="17">
        <f t="shared" si="10"/>
        <v>3981.5609599999998</v>
      </c>
      <c r="G65" s="17">
        <v>1037.2</v>
      </c>
      <c r="H65" s="17">
        <f t="shared" si="11"/>
        <v>1309.7239999999999</v>
      </c>
      <c r="I65" s="17">
        <f t="shared" si="12"/>
        <v>6328.4849599999998</v>
      </c>
      <c r="J65" s="23" t="s">
        <v>188</v>
      </c>
      <c r="K65" s="23" t="s">
        <v>68</v>
      </c>
    </row>
    <row r="66" spans="1:11" ht="17.25" x14ac:dyDescent="0.25">
      <c r="A66" s="3">
        <f t="shared" si="13"/>
        <v>57</v>
      </c>
      <c r="B66" s="20" t="s">
        <v>74</v>
      </c>
      <c r="C66" s="21">
        <f>280</f>
        <v>280</v>
      </c>
      <c r="D66" s="18">
        <v>15.2</v>
      </c>
      <c r="E66" s="18">
        <v>15.2</v>
      </c>
      <c r="F66" s="17">
        <f t="shared" si="10"/>
        <v>4256</v>
      </c>
      <c r="G66" s="17">
        <v>1244.6400000000001</v>
      </c>
      <c r="H66" s="17">
        <f t="shared" si="11"/>
        <v>1400</v>
      </c>
      <c r="I66" s="17">
        <f t="shared" si="12"/>
        <v>6900.64</v>
      </c>
      <c r="J66" s="23" t="s">
        <v>188</v>
      </c>
      <c r="K66" s="23" t="s">
        <v>68</v>
      </c>
    </row>
    <row r="67" spans="1:11" ht="17.25" x14ac:dyDescent="0.25">
      <c r="A67" s="19">
        <f t="shared" si="13"/>
        <v>58</v>
      </c>
      <c r="B67" s="20" t="s">
        <v>75</v>
      </c>
      <c r="C67" s="21">
        <f>366.8*1.04</f>
        <v>381.47200000000004</v>
      </c>
      <c r="D67" s="18">
        <v>15.2</v>
      </c>
      <c r="E67" s="18">
        <v>15.2</v>
      </c>
      <c r="F67" s="17">
        <f t="shared" si="10"/>
        <v>5798.3744000000006</v>
      </c>
      <c r="G67" s="17">
        <v>1244.6400000000001</v>
      </c>
      <c r="H67" s="17">
        <f t="shared" si="11"/>
        <v>1907.3600000000001</v>
      </c>
      <c r="I67" s="17">
        <f t="shared" si="12"/>
        <v>8950.3744000000006</v>
      </c>
      <c r="J67" s="23" t="s">
        <v>191</v>
      </c>
      <c r="K67" s="23" t="s">
        <v>81</v>
      </c>
    </row>
    <row r="68" spans="1:11" ht="31.5" x14ac:dyDescent="0.25">
      <c r="A68" s="19">
        <f>A67+1</f>
        <v>59</v>
      </c>
      <c r="B68" s="22" t="s">
        <v>162</v>
      </c>
      <c r="C68" s="21">
        <v>450.65</v>
      </c>
      <c r="D68" s="31">
        <v>15.2</v>
      </c>
      <c r="E68" s="18">
        <v>15.2</v>
      </c>
      <c r="F68" s="17">
        <f>C68*E68</f>
        <v>6849.8799999999992</v>
      </c>
      <c r="G68" s="17"/>
      <c r="H68" s="17"/>
      <c r="I68" s="17">
        <f>SUM(F68+G68+H68)</f>
        <v>6849.8799999999992</v>
      </c>
      <c r="J68" s="23" t="s">
        <v>174</v>
      </c>
      <c r="K68" s="37" t="s">
        <v>76</v>
      </c>
    </row>
    <row r="69" spans="1:11" ht="31.5" x14ac:dyDescent="0.25">
      <c r="A69" s="19">
        <f>A68+1</f>
        <v>60</v>
      </c>
      <c r="B69" s="22" t="s">
        <v>77</v>
      </c>
      <c r="C69" s="21">
        <f>305.88*1.04</f>
        <v>318.11520000000002</v>
      </c>
      <c r="D69" s="31">
        <v>15.2</v>
      </c>
      <c r="E69" s="18">
        <v>15.2</v>
      </c>
      <c r="F69" s="17">
        <f>C69*E69</f>
        <v>4835.3510400000005</v>
      </c>
      <c r="G69" s="17">
        <v>622.32000000000005</v>
      </c>
      <c r="H69" s="17">
        <f>C69*5</f>
        <v>1590.576</v>
      </c>
      <c r="I69" s="17">
        <f>SUM(F69+G69+H69)</f>
        <v>7048.2470400000002</v>
      </c>
      <c r="J69" s="23" t="s">
        <v>172</v>
      </c>
      <c r="K69" s="37" t="s">
        <v>76</v>
      </c>
    </row>
    <row r="70" spans="1:11" ht="31.5" x14ac:dyDescent="0.25">
      <c r="A70" s="19">
        <f>A69+1</f>
        <v>61</v>
      </c>
      <c r="B70" s="22" t="s">
        <v>78</v>
      </c>
      <c r="C70" s="21">
        <f>336.47*1.04</f>
        <v>349.92880000000002</v>
      </c>
      <c r="D70" s="18">
        <v>15.2</v>
      </c>
      <c r="E70" s="18">
        <v>15.2</v>
      </c>
      <c r="F70" s="17">
        <f>C70*E70</f>
        <v>5318.9177600000003</v>
      </c>
      <c r="G70" s="17">
        <v>622.32000000000005</v>
      </c>
      <c r="H70" s="17">
        <f>C70*5</f>
        <v>1749.6440000000002</v>
      </c>
      <c r="I70" s="17">
        <f>SUM(F70+G70+H70)</f>
        <v>7690.8817600000002</v>
      </c>
      <c r="J70" s="23" t="s">
        <v>172</v>
      </c>
      <c r="K70" s="37" t="s">
        <v>76</v>
      </c>
    </row>
    <row r="71" spans="1:11" ht="31.5" x14ac:dyDescent="0.25">
      <c r="A71" s="19">
        <f>A70+1</f>
        <v>62</v>
      </c>
      <c r="B71" s="22" t="s">
        <v>79</v>
      </c>
      <c r="C71" s="21">
        <v>349.93</v>
      </c>
      <c r="D71" s="18">
        <v>15.2</v>
      </c>
      <c r="E71" s="18">
        <v>15.2</v>
      </c>
      <c r="F71" s="17">
        <f>C71*E71</f>
        <v>5318.9359999999997</v>
      </c>
      <c r="G71" s="17"/>
      <c r="H71" s="17">
        <f>C71*5</f>
        <v>1749.65</v>
      </c>
      <c r="I71" s="17">
        <f>SUM(F71+G71+H71)</f>
        <v>7068.5859999999993</v>
      </c>
      <c r="J71" s="23" t="s">
        <v>210</v>
      </c>
      <c r="K71" s="37" t="s">
        <v>76</v>
      </c>
    </row>
    <row r="72" spans="1:11" ht="17.25" x14ac:dyDescent="0.25">
      <c r="A72" s="19">
        <f>A71+1</f>
        <v>63</v>
      </c>
      <c r="B72" s="26" t="s">
        <v>163</v>
      </c>
      <c r="C72" s="21">
        <f>388</f>
        <v>388</v>
      </c>
      <c r="D72" s="18">
        <v>15.2</v>
      </c>
      <c r="E72" s="18">
        <v>15.2</v>
      </c>
      <c r="F72" s="17">
        <f>C72*E72</f>
        <v>5897.5999999999995</v>
      </c>
      <c r="G72" s="17"/>
      <c r="H72" s="17"/>
      <c r="I72" s="17">
        <f>SUM(F72+G72+H72)</f>
        <v>5897.5999999999995</v>
      </c>
      <c r="J72" s="23" t="s">
        <v>175</v>
      </c>
      <c r="K72" s="23" t="s">
        <v>80</v>
      </c>
    </row>
    <row r="73" spans="1:11" ht="17.25" x14ac:dyDescent="0.3">
      <c r="A73" s="3">
        <f>A72+1</f>
        <v>64</v>
      </c>
      <c r="B73" s="24" t="s">
        <v>82</v>
      </c>
      <c r="C73" s="21">
        <f>410</f>
        <v>410</v>
      </c>
      <c r="D73" s="18">
        <v>15.2</v>
      </c>
      <c r="E73" s="18">
        <v>15.2</v>
      </c>
      <c r="F73" s="17">
        <f t="shared" ref="F73:F78" si="14">C73*E73</f>
        <v>6232</v>
      </c>
      <c r="G73" s="17"/>
      <c r="H73" s="17"/>
      <c r="I73" s="17">
        <f t="shared" ref="I73:I78" si="15">SUM(F73+G73+H73)</f>
        <v>6232</v>
      </c>
      <c r="J73" s="23" t="s">
        <v>175</v>
      </c>
      <c r="K73" s="23" t="s">
        <v>81</v>
      </c>
    </row>
    <row r="74" spans="1:11" ht="17.25" x14ac:dyDescent="0.25">
      <c r="A74" s="3">
        <f>A73+1</f>
        <v>65</v>
      </c>
      <c r="B74" s="20" t="s">
        <v>83</v>
      </c>
      <c r="C74" s="21">
        <f>280</f>
        <v>280</v>
      </c>
      <c r="D74" s="18">
        <v>15.2</v>
      </c>
      <c r="E74" s="18">
        <v>15.2</v>
      </c>
      <c r="F74" s="17">
        <f t="shared" si="14"/>
        <v>4256</v>
      </c>
      <c r="G74" s="17">
        <v>1037.2</v>
      </c>
      <c r="H74" s="17">
        <f>C74*5</f>
        <v>1400</v>
      </c>
      <c r="I74" s="17">
        <f t="shared" si="15"/>
        <v>6693.2</v>
      </c>
      <c r="J74" s="23" t="s">
        <v>190</v>
      </c>
      <c r="K74" s="23" t="s">
        <v>81</v>
      </c>
    </row>
    <row r="75" spans="1:11" ht="17.25" x14ac:dyDescent="0.25">
      <c r="A75" s="3">
        <f>A74+1</f>
        <v>66</v>
      </c>
      <c r="B75" s="27" t="s">
        <v>84</v>
      </c>
      <c r="C75" s="21">
        <f>318.76*1.04</f>
        <v>331.5104</v>
      </c>
      <c r="D75" s="18">
        <v>15.2</v>
      </c>
      <c r="E75" s="18">
        <v>15.2</v>
      </c>
      <c r="F75" s="17">
        <f t="shared" si="14"/>
        <v>5038.9580799999994</v>
      </c>
      <c r="G75" s="30"/>
      <c r="H75" s="17">
        <f>C75*5</f>
        <v>1657.5520000000001</v>
      </c>
      <c r="I75" s="17">
        <f t="shared" si="15"/>
        <v>6696.51008</v>
      </c>
      <c r="J75" s="23" t="s">
        <v>192</v>
      </c>
      <c r="K75" s="23" t="s">
        <v>81</v>
      </c>
    </row>
    <row r="76" spans="1:11" ht="17.25" x14ac:dyDescent="0.25">
      <c r="A76" s="3">
        <f>A75+1</f>
        <v>67</v>
      </c>
      <c r="B76" s="27" t="s">
        <v>85</v>
      </c>
      <c r="C76" s="21">
        <f>316.18*1.04</f>
        <v>328.8272</v>
      </c>
      <c r="D76" s="18">
        <v>15.2</v>
      </c>
      <c r="E76" s="18">
        <v>15.2</v>
      </c>
      <c r="F76" s="17">
        <f t="shared" si="14"/>
        <v>4998.1734399999996</v>
      </c>
      <c r="G76" s="30">
        <v>622.32000000000005</v>
      </c>
      <c r="H76" s="17">
        <f>C76*5</f>
        <v>1644.136</v>
      </c>
      <c r="I76" s="17">
        <f t="shared" si="15"/>
        <v>7264.6294399999988</v>
      </c>
      <c r="J76" s="23" t="s">
        <v>172</v>
      </c>
      <c r="K76" s="23" t="s">
        <v>81</v>
      </c>
    </row>
    <row r="77" spans="1:11" ht="17.25" x14ac:dyDescent="0.25">
      <c r="A77" s="3">
        <f>A76+1</f>
        <v>68</v>
      </c>
      <c r="B77" s="20" t="s">
        <v>86</v>
      </c>
      <c r="C77" s="21">
        <f>410</f>
        <v>410</v>
      </c>
      <c r="D77" s="18">
        <v>15.2</v>
      </c>
      <c r="E77" s="18">
        <v>15.2</v>
      </c>
      <c r="F77" s="17">
        <f t="shared" si="14"/>
        <v>6232</v>
      </c>
      <c r="G77" s="17">
        <v>622.32000000000005</v>
      </c>
      <c r="H77" s="17">
        <f>C77*5</f>
        <v>2050</v>
      </c>
      <c r="I77" s="17">
        <f t="shared" si="15"/>
        <v>8904.32</v>
      </c>
      <c r="J77" s="23" t="s">
        <v>173</v>
      </c>
      <c r="K77" s="23" t="s">
        <v>81</v>
      </c>
    </row>
    <row r="78" spans="1:11" ht="17.25" x14ac:dyDescent="0.25">
      <c r="A78" s="3">
        <f>A77+1</f>
        <v>69</v>
      </c>
      <c r="B78" s="20" t="s">
        <v>87</v>
      </c>
      <c r="C78" s="21">
        <v>280</v>
      </c>
      <c r="D78" s="18">
        <v>15.2</v>
      </c>
      <c r="E78" s="18">
        <v>15.2</v>
      </c>
      <c r="F78" s="17">
        <f t="shared" si="14"/>
        <v>4256</v>
      </c>
      <c r="G78" s="17"/>
      <c r="H78" s="17">
        <f>C78*5</f>
        <v>1400</v>
      </c>
      <c r="I78" s="17">
        <f t="shared" si="15"/>
        <v>5656</v>
      </c>
      <c r="J78" s="23" t="s">
        <v>190</v>
      </c>
      <c r="K78" s="23" t="s">
        <v>81</v>
      </c>
    </row>
    <row r="79" spans="1:11" ht="17.25" x14ac:dyDescent="0.25">
      <c r="A79" s="19">
        <f>A78+1</f>
        <v>70</v>
      </c>
      <c r="B79" s="26" t="s">
        <v>89</v>
      </c>
      <c r="C79" s="21">
        <v>410</v>
      </c>
      <c r="D79" s="18">
        <v>15.2</v>
      </c>
      <c r="E79" s="18">
        <v>15.2</v>
      </c>
      <c r="F79" s="17">
        <f t="shared" ref="F79:F100" si="16">C79*E79</f>
        <v>6232</v>
      </c>
      <c r="G79" s="17"/>
      <c r="H79" s="17"/>
      <c r="I79" s="17">
        <f t="shared" ref="I79:I100" si="17">SUM(F79+G79+H79)</f>
        <v>6232</v>
      </c>
      <c r="J79" s="23" t="s">
        <v>174</v>
      </c>
      <c r="K79" s="23" t="s">
        <v>88</v>
      </c>
    </row>
    <row r="80" spans="1:11" ht="17.25" x14ac:dyDescent="0.25">
      <c r="A80" s="19">
        <f>A79+1</f>
        <v>71</v>
      </c>
      <c r="B80" s="20" t="s">
        <v>90</v>
      </c>
      <c r="C80" s="21">
        <f>269.11*1.04</f>
        <v>279.87440000000004</v>
      </c>
      <c r="D80" s="18">
        <v>15.2</v>
      </c>
      <c r="E80" s="18">
        <v>15.2</v>
      </c>
      <c r="F80" s="17">
        <f t="shared" si="16"/>
        <v>4254.0908800000007</v>
      </c>
      <c r="G80" s="17">
        <v>1244.6400000000001</v>
      </c>
      <c r="H80" s="17">
        <f t="shared" ref="H80:H100" si="18">C80*5</f>
        <v>1399.3720000000003</v>
      </c>
      <c r="I80" s="17">
        <f t="shared" si="17"/>
        <v>6898.1028800000013</v>
      </c>
      <c r="J80" s="23" t="s">
        <v>193</v>
      </c>
      <c r="K80" s="23" t="s">
        <v>88</v>
      </c>
    </row>
    <row r="81" spans="1:11" ht="17.25" x14ac:dyDescent="0.25">
      <c r="A81" s="19">
        <f>A80+1</f>
        <v>72</v>
      </c>
      <c r="B81" s="20" t="s">
        <v>91</v>
      </c>
      <c r="C81" s="21">
        <f t="shared" ref="C81:C88" si="19">269.11*1.04</f>
        <v>279.87440000000004</v>
      </c>
      <c r="D81" s="18">
        <v>15.2</v>
      </c>
      <c r="E81" s="18">
        <v>15.2</v>
      </c>
      <c r="F81" s="17">
        <f t="shared" si="16"/>
        <v>4254.0908800000007</v>
      </c>
      <c r="G81" s="17">
        <v>1452.08</v>
      </c>
      <c r="H81" s="17">
        <f t="shared" si="18"/>
        <v>1399.3720000000003</v>
      </c>
      <c r="I81" s="17">
        <f t="shared" si="17"/>
        <v>7105.5428800000009</v>
      </c>
      <c r="J81" s="23" t="s">
        <v>193</v>
      </c>
      <c r="K81" s="23" t="s">
        <v>88</v>
      </c>
    </row>
    <row r="82" spans="1:11" ht="17.25" x14ac:dyDescent="0.25">
      <c r="A82" s="19">
        <f t="shared" ref="A82:A134" si="20">A81+1</f>
        <v>73</v>
      </c>
      <c r="B82" s="20" t="s">
        <v>92</v>
      </c>
      <c r="C82" s="21">
        <f t="shared" si="19"/>
        <v>279.87440000000004</v>
      </c>
      <c r="D82" s="18">
        <v>15.2</v>
      </c>
      <c r="E82" s="18">
        <v>15.2</v>
      </c>
      <c r="F82" s="17">
        <f t="shared" si="16"/>
        <v>4254.0908800000007</v>
      </c>
      <c r="G82" s="17">
        <v>1037.2</v>
      </c>
      <c r="H82" s="17">
        <f t="shared" si="18"/>
        <v>1399.3720000000003</v>
      </c>
      <c r="I82" s="17">
        <f t="shared" si="17"/>
        <v>6690.6628800000008</v>
      </c>
      <c r="J82" s="23" t="s">
        <v>193</v>
      </c>
      <c r="K82" s="23" t="s">
        <v>88</v>
      </c>
    </row>
    <row r="83" spans="1:11" ht="17.25" x14ac:dyDescent="0.25">
      <c r="A83" s="19">
        <f t="shared" si="20"/>
        <v>74</v>
      </c>
      <c r="B83" s="20" t="s">
        <v>93</v>
      </c>
      <c r="C83" s="21">
        <f t="shared" si="19"/>
        <v>279.87440000000004</v>
      </c>
      <c r="D83" s="18">
        <v>15.2</v>
      </c>
      <c r="E83" s="18">
        <v>15.2</v>
      </c>
      <c r="F83" s="17">
        <f t="shared" si="16"/>
        <v>4254.0908800000007</v>
      </c>
      <c r="G83" s="17">
        <v>622.32000000000005</v>
      </c>
      <c r="H83" s="17">
        <f t="shared" si="18"/>
        <v>1399.3720000000003</v>
      </c>
      <c r="I83" s="17">
        <f t="shared" si="17"/>
        <v>6275.7828800000007</v>
      </c>
      <c r="J83" s="23" t="s">
        <v>193</v>
      </c>
      <c r="K83" s="23" t="s">
        <v>88</v>
      </c>
    </row>
    <row r="84" spans="1:11" ht="17.25" x14ac:dyDescent="0.25">
      <c r="A84" s="19">
        <f t="shared" si="20"/>
        <v>75</v>
      </c>
      <c r="B84" s="20" t="s">
        <v>94</v>
      </c>
      <c r="C84" s="21">
        <f t="shared" si="19"/>
        <v>279.87440000000004</v>
      </c>
      <c r="D84" s="18">
        <v>15.2</v>
      </c>
      <c r="E84" s="18">
        <v>15.2</v>
      </c>
      <c r="F84" s="17">
        <f t="shared" si="16"/>
        <v>4254.0908800000007</v>
      </c>
      <c r="G84" s="17">
        <v>1244.6400000000001</v>
      </c>
      <c r="H84" s="17">
        <f t="shared" si="18"/>
        <v>1399.3720000000003</v>
      </c>
      <c r="I84" s="17">
        <f t="shared" si="17"/>
        <v>6898.1028800000013</v>
      </c>
      <c r="J84" s="23" t="s">
        <v>193</v>
      </c>
      <c r="K84" s="23" t="s">
        <v>88</v>
      </c>
    </row>
    <row r="85" spans="1:11" ht="17.25" x14ac:dyDescent="0.25">
      <c r="A85" s="19">
        <f t="shared" si="20"/>
        <v>76</v>
      </c>
      <c r="B85" s="20" t="s">
        <v>95</v>
      </c>
      <c r="C85" s="21">
        <f t="shared" si="19"/>
        <v>279.87440000000004</v>
      </c>
      <c r="D85" s="18">
        <v>15.2</v>
      </c>
      <c r="E85" s="18">
        <v>15.2</v>
      </c>
      <c r="F85" s="17">
        <f t="shared" si="16"/>
        <v>4254.0908800000007</v>
      </c>
      <c r="G85" s="17">
        <v>1244.6400000000001</v>
      </c>
      <c r="H85" s="17">
        <f t="shared" si="18"/>
        <v>1399.3720000000003</v>
      </c>
      <c r="I85" s="17">
        <f t="shared" si="17"/>
        <v>6898.1028800000013</v>
      </c>
      <c r="J85" s="23" t="s">
        <v>193</v>
      </c>
      <c r="K85" s="23" t="s">
        <v>88</v>
      </c>
    </row>
    <row r="86" spans="1:11" ht="17.25" x14ac:dyDescent="0.25">
      <c r="A86" s="19">
        <f t="shared" si="20"/>
        <v>77</v>
      </c>
      <c r="B86" s="20" t="s">
        <v>96</v>
      </c>
      <c r="C86" s="21">
        <f t="shared" si="19"/>
        <v>279.87440000000004</v>
      </c>
      <c r="D86" s="18">
        <v>15.2</v>
      </c>
      <c r="E86" s="18">
        <v>15.2</v>
      </c>
      <c r="F86" s="17">
        <f t="shared" si="16"/>
        <v>4254.0908800000007</v>
      </c>
      <c r="G86" s="17">
        <v>829.76</v>
      </c>
      <c r="H86" s="17">
        <f t="shared" si="18"/>
        <v>1399.3720000000003</v>
      </c>
      <c r="I86" s="17">
        <f t="shared" si="17"/>
        <v>6483.2228800000012</v>
      </c>
      <c r="J86" s="23" t="s">
        <v>193</v>
      </c>
      <c r="K86" s="23" t="s">
        <v>88</v>
      </c>
    </row>
    <row r="87" spans="1:11" ht="17.25" x14ac:dyDescent="0.25">
      <c r="A87" s="19">
        <f t="shared" si="20"/>
        <v>78</v>
      </c>
      <c r="B87" s="20" t="s">
        <v>97</v>
      </c>
      <c r="C87" s="21">
        <f t="shared" si="19"/>
        <v>279.87440000000004</v>
      </c>
      <c r="D87" s="18">
        <v>15.2</v>
      </c>
      <c r="E87" s="18">
        <v>15.2</v>
      </c>
      <c r="F87" s="17">
        <f t="shared" si="16"/>
        <v>4254.0908800000007</v>
      </c>
      <c r="G87" s="17">
        <v>1244.6400000000001</v>
      </c>
      <c r="H87" s="17">
        <f t="shared" si="18"/>
        <v>1399.3720000000003</v>
      </c>
      <c r="I87" s="17">
        <f t="shared" si="17"/>
        <v>6898.1028800000013</v>
      </c>
      <c r="J87" s="23" t="s">
        <v>193</v>
      </c>
      <c r="K87" s="23" t="s">
        <v>88</v>
      </c>
    </row>
    <row r="88" spans="1:11" ht="17.25" x14ac:dyDescent="0.25">
      <c r="A88" s="19">
        <f t="shared" si="20"/>
        <v>79</v>
      </c>
      <c r="B88" s="20" t="s">
        <v>98</v>
      </c>
      <c r="C88" s="21">
        <f t="shared" si="19"/>
        <v>279.87440000000004</v>
      </c>
      <c r="D88" s="18">
        <v>15.2</v>
      </c>
      <c r="E88" s="18">
        <v>15.2</v>
      </c>
      <c r="F88" s="17">
        <f t="shared" si="16"/>
        <v>4254.0908800000007</v>
      </c>
      <c r="G88" s="17">
        <v>1037.2</v>
      </c>
      <c r="H88" s="17">
        <f t="shared" si="18"/>
        <v>1399.3720000000003</v>
      </c>
      <c r="I88" s="17">
        <f t="shared" si="17"/>
        <v>6690.6628800000008</v>
      </c>
      <c r="J88" s="23" t="s">
        <v>193</v>
      </c>
      <c r="K88" s="23" t="s">
        <v>88</v>
      </c>
    </row>
    <row r="89" spans="1:11" ht="17.25" x14ac:dyDescent="0.25">
      <c r="A89" s="19">
        <f t="shared" si="20"/>
        <v>80</v>
      </c>
      <c r="B89" s="20" t="s">
        <v>99</v>
      </c>
      <c r="C89" s="21">
        <f>253</f>
        <v>253</v>
      </c>
      <c r="D89" s="18">
        <v>15.2</v>
      </c>
      <c r="E89" s="18">
        <v>15.2</v>
      </c>
      <c r="F89" s="17">
        <f t="shared" si="16"/>
        <v>3845.6</v>
      </c>
      <c r="G89" s="17">
        <v>1244.6400000000001</v>
      </c>
      <c r="H89" s="17">
        <f t="shared" si="18"/>
        <v>1265</v>
      </c>
      <c r="I89" s="17">
        <f t="shared" si="17"/>
        <v>6355.24</v>
      </c>
      <c r="J89" s="23" t="s">
        <v>186</v>
      </c>
      <c r="K89" s="23" t="s">
        <v>88</v>
      </c>
    </row>
    <row r="90" spans="1:11" ht="17.25" x14ac:dyDescent="0.25">
      <c r="A90" s="19">
        <f t="shared" si="20"/>
        <v>81</v>
      </c>
      <c r="B90" s="20" t="s">
        <v>100</v>
      </c>
      <c r="C90" s="21">
        <f>137.01*1.04</f>
        <v>142.49039999999999</v>
      </c>
      <c r="D90" s="18">
        <v>15.2</v>
      </c>
      <c r="E90" s="18">
        <v>15.2</v>
      </c>
      <c r="F90" s="17">
        <f t="shared" si="16"/>
        <v>2165.8540799999996</v>
      </c>
      <c r="G90" s="17">
        <v>1244.6400000000001</v>
      </c>
      <c r="H90" s="17">
        <f t="shared" si="18"/>
        <v>712.452</v>
      </c>
      <c r="I90" s="17">
        <f t="shared" si="17"/>
        <v>4122.9460799999997</v>
      </c>
      <c r="J90" s="23" t="s">
        <v>186</v>
      </c>
      <c r="K90" s="23" t="s">
        <v>88</v>
      </c>
    </row>
    <row r="91" spans="1:11" ht="17.25" x14ac:dyDescent="0.25">
      <c r="A91" s="19">
        <f t="shared" si="20"/>
        <v>82</v>
      </c>
      <c r="B91" s="20" t="s">
        <v>101</v>
      </c>
      <c r="C91" s="21">
        <v>253</v>
      </c>
      <c r="D91" s="18">
        <v>15.2</v>
      </c>
      <c r="E91" s="18">
        <v>15.2</v>
      </c>
      <c r="F91" s="17">
        <f t="shared" si="16"/>
        <v>3845.6</v>
      </c>
      <c r="G91" s="17">
        <v>1244.6400000000001</v>
      </c>
      <c r="H91" s="17">
        <f t="shared" si="18"/>
        <v>1265</v>
      </c>
      <c r="I91" s="17">
        <f t="shared" si="17"/>
        <v>6355.24</v>
      </c>
      <c r="J91" s="23" t="s">
        <v>186</v>
      </c>
      <c r="K91" s="23" t="s">
        <v>88</v>
      </c>
    </row>
    <row r="92" spans="1:11" ht="17.25" x14ac:dyDescent="0.25">
      <c r="A92" s="19">
        <f t="shared" si="20"/>
        <v>83</v>
      </c>
      <c r="B92" s="20" t="s">
        <v>102</v>
      </c>
      <c r="C92" s="21">
        <v>253</v>
      </c>
      <c r="D92" s="18">
        <v>15.2</v>
      </c>
      <c r="E92" s="18">
        <v>15.2</v>
      </c>
      <c r="F92" s="17">
        <f t="shared" si="16"/>
        <v>3845.6</v>
      </c>
      <c r="G92" s="17">
        <v>1037.2</v>
      </c>
      <c r="H92" s="17">
        <f t="shared" si="18"/>
        <v>1265</v>
      </c>
      <c r="I92" s="17">
        <f t="shared" si="17"/>
        <v>6147.8</v>
      </c>
      <c r="J92" s="23" t="s">
        <v>186</v>
      </c>
      <c r="K92" s="23" t="s">
        <v>88</v>
      </c>
    </row>
    <row r="93" spans="1:11" ht="17.25" x14ac:dyDescent="0.25">
      <c r="A93" s="19">
        <f t="shared" si="20"/>
        <v>84</v>
      </c>
      <c r="B93" s="20" t="s">
        <v>103</v>
      </c>
      <c r="C93" s="21">
        <v>253</v>
      </c>
      <c r="D93" s="18">
        <v>15.2</v>
      </c>
      <c r="E93" s="18">
        <v>15.2</v>
      </c>
      <c r="F93" s="17">
        <f t="shared" si="16"/>
        <v>3845.6</v>
      </c>
      <c r="G93" s="17">
        <v>829.76</v>
      </c>
      <c r="H93" s="17">
        <f t="shared" si="18"/>
        <v>1265</v>
      </c>
      <c r="I93" s="17">
        <f t="shared" si="17"/>
        <v>5940.36</v>
      </c>
      <c r="J93" s="23" t="s">
        <v>186</v>
      </c>
      <c r="K93" s="23" t="s">
        <v>88</v>
      </c>
    </row>
    <row r="94" spans="1:11" ht="17.25" x14ac:dyDescent="0.25">
      <c r="A94" s="19">
        <f t="shared" si="20"/>
        <v>85</v>
      </c>
      <c r="B94" s="20" t="s">
        <v>104</v>
      </c>
      <c r="C94" s="21">
        <f>243.27*1.04</f>
        <v>253.00080000000003</v>
      </c>
      <c r="D94" s="18">
        <v>15.2</v>
      </c>
      <c r="E94" s="18">
        <v>15.2</v>
      </c>
      <c r="F94" s="17">
        <f t="shared" si="16"/>
        <v>3845.6121600000001</v>
      </c>
      <c r="G94" s="17">
        <v>1037.2</v>
      </c>
      <c r="H94" s="17">
        <f t="shared" si="18"/>
        <v>1265.0040000000001</v>
      </c>
      <c r="I94" s="17">
        <f t="shared" si="17"/>
        <v>6147.8161600000003</v>
      </c>
      <c r="J94" s="23" t="s">
        <v>186</v>
      </c>
      <c r="K94" s="23" t="s">
        <v>88</v>
      </c>
    </row>
    <row r="95" spans="1:11" ht="17.25" x14ac:dyDescent="0.25">
      <c r="A95" s="19">
        <f t="shared" si="20"/>
        <v>86</v>
      </c>
      <c r="B95" s="20" t="s">
        <v>105</v>
      </c>
      <c r="C95" s="21">
        <v>253</v>
      </c>
      <c r="D95" s="18">
        <v>15.2</v>
      </c>
      <c r="E95" s="18">
        <v>15.2</v>
      </c>
      <c r="F95" s="17">
        <f t="shared" si="16"/>
        <v>3845.6</v>
      </c>
      <c r="G95" s="17">
        <v>1037.2</v>
      </c>
      <c r="H95" s="17">
        <f t="shared" si="18"/>
        <v>1265</v>
      </c>
      <c r="I95" s="17">
        <f t="shared" si="17"/>
        <v>6147.8</v>
      </c>
      <c r="J95" s="23" t="s">
        <v>185</v>
      </c>
      <c r="K95" s="23" t="s">
        <v>88</v>
      </c>
    </row>
    <row r="96" spans="1:11" ht="17.25" x14ac:dyDescent="0.25">
      <c r="A96" s="19">
        <f t="shared" si="20"/>
        <v>87</v>
      </c>
      <c r="B96" s="20" t="s">
        <v>106</v>
      </c>
      <c r="C96" s="21">
        <v>253</v>
      </c>
      <c r="D96" s="18">
        <v>15.2</v>
      </c>
      <c r="E96" s="18">
        <v>15.2</v>
      </c>
      <c r="F96" s="17">
        <f t="shared" si="16"/>
        <v>3845.6</v>
      </c>
      <c r="G96" s="17"/>
      <c r="H96" s="17">
        <f t="shared" si="18"/>
        <v>1265</v>
      </c>
      <c r="I96" s="17">
        <f t="shared" si="17"/>
        <v>5110.6000000000004</v>
      </c>
      <c r="J96" s="23" t="s">
        <v>186</v>
      </c>
      <c r="K96" s="23" t="s">
        <v>88</v>
      </c>
    </row>
    <row r="97" spans="1:11" ht="17.25" x14ac:dyDescent="0.25">
      <c r="A97" s="19">
        <f t="shared" si="20"/>
        <v>88</v>
      </c>
      <c r="B97" s="26" t="s">
        <v>107</v>
      </c>
      <c r="C97" s="21">
        <f>338.66*1.04</f>
        <v>352.20640000000003</v>
      </c>
      <c r="D97" s="18">
        <v>15.2</v>
      </c>
      <c r="E97" s="18">
        <v>15.2</v>
      </c>
      <c r="F97" s="17">
        <f t="shared" si="16"/>
        <v>5353.5372800000005</v>
      </c>
      <c r="G97" s="17"/>
      <c r="H97" s="17">
        <f t="shared" si="18"/>
        <v>1761.0320000000002</v>
      </c>
      <c r="I97" s="17">
        <f t="shared" si="17"/>
        <v>7114.5692800000006</v>
      </c>
      <c r="J97" s="23" t="s">
        <v>185</v>
      </c>
      <c r="K97" s="23" t="s">
        <v>88</v>
      </c>
    </row>
    <row r="98" spans="1:11" ht="17.25" x14ac:dyDescent="0.25">
      <c r="A98" s="19">
        <f t="shared" si="20"/>
        <v>89</v>
      </c>
      <c r="B98" s="20" t="s">
        <v>108</v>
      </c>
      <c r="C98" s="21">
        <f>244.79*1.04</f>
        <v>254.58160000000001</v>
      </c>
      <c r="D98" s="18">
        <v>15.2</v>
      </c>
      <c r="E98" s="18">
        <v>15.2</v>
      </c>
      <c r="F98" s="17">
        <f t="shared" si="16"/>
        <v>3869.64032</v>
      </c>
      <c r="G98" s="17">
        <v>829.76</v>
      </c>
      <c r="H98" s="17">
        <f t="shared" si="18"/>
        <v>1272.9080000000001</v>
      </c>
      <c r="I98" s="17">
        <f t="shared" si="17"/>
        <v>5972.3083200000001</v>
      </c>
      <c r="J98" s="23" t="s">
        <v>194</v>
      </c>
      <c r="K98" s="23" t="s">
        <v>88</v>
      </c>
    </row>
    <row r="99" spans="1:11" ht="17.25" x14ac:dyDescent="0.25">
      <c r="A99" s="19">
        <f>A98+1</f>
        <v>90</v>
      </c>
      <c r="B99" s="20" t="s">
        <v>109</v>
      </c>
      <c r="C99" s="21">
        <f>244.79*1.04</f>
        <v>254.58160000000001</v>
      </c>
      <c r="D99" s="18">
        <v>15.2</v>
      </c>
      <c r="E99" s="18">
        <v>15.2</v>
      </c>
      <c r="F99" s="17">
        <f t="shared" si="16"/>
        <v>3869.64032</v>
      </c>
      <c r="G99" s="17">
        <v>1037.2</v>
      </c>
      <c r="H99" s="17">
        <f t="shared" si="18"/>
        <v>1272.9080000000001</v>
      </c>
      <c r="I99" s="17">
        <f t="shared" si="17"/>
        <v>6179.7483200000006</v>
      </c>
      <c r="J99" s="23" t="s">
        <v>194</v>
      </c>
      <c r="K99" s="23" t="s">
        <v>88</v>
      </c>
    </row>
    <row r="100" spans="1:11" ht="17.25" x14ac:dyDescent="0.25">
      <c r="A100" s="19">
        <f>A99+1</f>
        <v>91</v>
      </c>
      <c r="B100" s="26" t="s">
        <v>110</v>
      </c>
      <c r="C100" s="21">
        <f>244.79*1.04</f>
        <v>254.58160000000001</v>
      </c>
      <c r="D100" s="18">
        <v>15.2</v>
      </c>
      <c r="E100" s="18">
        <v>15.2</v>
      </c>
      <c r="F100" s="17">
        <f t="shared" si="16"/>
        <v>3869.64032</v>
      </c>
      <c r="G100" s="17"/>
      <c r="H100" s="17">
        <f t="shared" si="18"/>
        <v>1272.9080000000001</v>
      </c>
      <c r="I100" s="17">
        <f t="shared" si="17"/>
        <v>5142.5483199999999</v>
      </c>
      <c r="J100" s="23" t="s">
        <v>188</v>
      </c>
      <c r="K100" s="23" t="s">
        <v>88</v>
      </c>
    </row>
    <row r="101" spans="1:11" ht="17.25" x14ac:dyDescent="0.3">
      <c r="A101" s="3">
        <f>A100+1</f>
        <v>92</v>
      </c>
      <c r="B101" s="25" t="s">
        <v>111</v>
      </c>
      <c r="C101" s="21">
        <v>410</v>
      </c>
      <c r="D101" s="18">
        <v>15.2</v>
      </c>
      <c r="E101" s="18">
        <v>15.2</v>
      </c>
      <c r="F101" s="17">
        <f t="shared" ref="F101:F123" si="21">C101*E101</f>
        <v>6232</v>
      </c>
      <c r="G101" s="17"/>
      <c r="H101" s="17"/>
      <c r="I101" s="17">
        <f t="shared" ref="I101:I123" si="22">SUM(F101+G101+H101)</f>
        <v>6232</v>
      </c>
      <c r="J101" s="23" t="s">
        <v>174</v>
      </c>
      <c r="K101" s="23" t="s">
        <v>195</v>
      </c>
    </row>
    <row r="102" spans="1:11" ht="17.25" x14ac:dyDescent="0.25">
      <c r="A102" s="19">
        <f>A101+1</f>
        <v>93</v>
      </c>
      <c r="B102" s="20" t="s">
        <v>112</v>
      </c>
      <c r="C102" s="21">
        <f>400.07*1.04</f>
        <v>416.07280000000003</v>
      </c>
      <c r="D102" s="18">
        <v>15.2</v>
      </c>
      <c r="E102" s="18">
        <v>15.2</v>
      </c>
      <c r="F102" s="17">
        <f t="shared" si="21"/>
        <v>6324.30656</v>
      </c>
      <c r="G102" s="17">
        <v>1037.2</v>
      </c>
      <c r="H102" s="17">
        <f t="shared" ref="H102:H123" si="23">C102*5</f>
        <v>2080.364</v>
      </c>
      <c r="I102" s="17">
        <f t="shared" si="22"/>
        <v>9441.8705599999994</v>
      </c>
      <c r="J102" s="23" t="s">
        <v>181</v>
      </c>
      <c r="K102" s="23" t="s">
        <v>195</v>
      </c>
    </row>
    <row r="103" spans="1:11" ht="17.25" x14ac:dyDescent="0.25">
      <c r="A103" s="19">
        <f t="shared" si="20"/>
        <v>94</v>
      </c>
      <c r="B103" s="20" t="s">
        <v>113</v>
      </c>
      <c r="C103" s="21">
        <v>300</v>
      </c>
      <c r="D103" s="18">
        <v>15.2</v>
      </c>
      <c r="E103" s="18">
        <v>15.2</v>
      </c>
      <c r="F103" s="17">
        <f t="shared" si="21"/>
        <v>4560</v>
      </c>
      <c r="G103" s="17">
        <v>1244.6400000000001</v>
      </c>
      <c r="H103" s="17">
        <f t="shared" si="23"/>
        <v>1500</v>
      </c>
      <c r="I103" s="17">
        <f t="shared" si="22"/>
        <v>7304.64</v>
      </c>
      <c r="J103" s="23" t="s">
        <v>187</v>
      </c>
      <c r="K103" s="23" t="s">
        <v>195</v>
      </c>
    </row>
    <row r="104" spans="1:11" ht="17.25" x14ac:dyDescent="0.25">
      <c r="A104" s="19">
        <f t="shared" si="20"/>
        <v>95</v>
      </c>
      <c r="B104" s="20" t="s">
        <v>114</v>
      </c>
      <c r="C104" s="21">
        <f>317.58*1.04</f>
        <v>330.28320000000002</v>
      </c>
      <c r="D104" s="18">
        <v>15.2</v>
      </c>
      <c r="E104" s="18">
        <v>15.2</v>
      </c>
      <c r="F104" s="17">
        <f t="shared" si="21"/>
        <v>5020.3046400000003</v>
      </c>
      <c r="G104" s="17">
        <v>1037.2</v>
      </c>
      <c r="H104" s="17">
        <f t="shared" si="23"/>
        <v>1651.4160000000002</v>
      </c>
      <c r="I104" s="17">
        <f t="shared" si="22"/>
        <v>7708.9206400000003</v>
      </c>
      <c r="J104" s="23" t="s">
        <v>191</v>
      </c>
      <c r="K104" s="23" t="s">
        <v>195</v>
      </c>
    </row>
    <row r="105" spans="1:11" ht="17.25" x14ac:dyDescent="0.25">
      <c r="A105" s="19">
        <f t="shared" si="20"/>
        <v>96</v>
      </c>
      <c r="B105" s="20" t="s">
        <v>115</v>
      </c>
      <c r="C105" s="21">
        <v>300</v>
      </c>
      <c r="D105" s="18">
        <v>15.2</v>
      </c>
      <c r="E105" s="18">
        <v>15.2</v>
      </c>
      <c r="F105" s="17">
        <f t="shared" si="21"/>
        <v>4560</v>
      </c>
      <c r="G105" s="17">
        <v>829.76</v>
      </c>
      <c r="H105" s="17">
        <f t="shared" si="23"/>
        <v>1500</v>
      </c>
      <c r="I105" s="17">
        <f t="shared" si="22"/>
        <v>6889.76</v>
      </c>
      <c r="J105" s="23" t="s">
        <v>196</v>
      </c>
      <c r="K105" s="23" t="s">
        <v>195</v>
      </c>
    </row>
    <row r="106" spans="1:11" ht="17.25" x14ac:dyDescent="0.25">
      <c r="A106" s="19">
        <f t="shared" si="20"/>
        <v>97</v>
      </c>
      <c r="B106" s="20" t="s">
        <v>116</v>
      </c>
      <c r="C106" s="21">
        <v>300</v>
      </c>
      <c r="D106" s="18">
        <v>15.2</v>
      </c>
      <c r="E106" s="18">
        <v>15.2</v>
      </c>
      <c r="F106" s="17">
        <f t="shared" si="21"/>
        <v>4560</v>
      </c>
      <c r="G106" s="17">
        <v>1244.6400000000001</v>
      </c>
      <c r="H106" s="17">
        <f t="shared" si="23"/>
        <v>1500</v>
      </c>
      <c r="I106" s="17">
        <f t="shared" si="22"/>
        <v>7304.64</v>
      </c>
      <c r="J106" s="23" t="s">
        <v>196</v>
      </c>
      <c r="K106" s="23" t="s">
        <v>195</v>
      </c>
    </row>
    <row r="107" spans="1:11" ht="17.25" x14ac:dyDescent="0.25">
      <c r="A107" s="19">
        <f t="shared" si="20"/>
        <v>98</v>
      </c>
      <c r="B107" s="20" t="s">
        <v>117</v>
      </c>
      <c r="C107" s="21">
        <v>300</v>
      </c>
      <c r="D107" s="18">
        <v>15.2</v>
      </c>
      <c r="E107" s="18">
        <v>15.2</v>
      </c>
      <c r="F107" s="17">
        <f t="shared" si="21"/>
        <v>4560</v>
      </c>
      <c r="G107" s="17">
        <v>829.76</v>
      </c>
      <c r="H107" s="17">
        <f t="shared" si="23"/>
        <v>1500</v>
      </c>
      <c r="I107" s="17">
        <f t="shared" si="22"/>
        <v>6889.76</v>
      </c>
      <c r="J107" s="23" t="s">
        <v>196</v>
      </c>
      <c r="K107" s="23" t="s">
        <v>195</v>
      </c>
    </row>
    <row r="108" spans="1:11" ht="17.25" x14ac:dyDescent="0.25">
      <c r="A108" s="19">
        <f t="shared" si="20"/>
        <v>99</v>
      </c>
      <c r="B108" s="20" t="s">
        <v>118</v>
      </c>
      <c r="C108" s="21">
        <v>300</v>
      </c>
      <c r="D108" s="18">
        <v>15.2</v>
      </c>
      <c r="E108" s="18">
        <v>15.2</v>
      </c>
      <c r="F108" s="17">
        <f t="shared" si="21"/>
        <v>4560</v>
      </c>
      <c r="G108" s="17">
        <v>1037.2</v>
      </c>
      <c r="H108" s="17">
        <f t="shared" si="23"/>
        <v>1500</v>
      </c>
      <c r="I108" s="17">
        <f t="shared" si="22"/>
        <v>7097.2</v>
      </c>
      <c r="J108" s="23" t="s">
        <v>196</v>
      </c>
      <c r="K108" s="23" t="s">
        <v>195</v>
      </c>
    </row>
    <row r="109" spans="1:11" ht="17.25" x14ac:dyDescent="0.25">
      <c r="A109" s="19">
        <f t="shared" si="20"/>
        <v>100</v>
      </c>
      <c r="B109" s="20" t="s">
        <v>119</v>
      </c>
      <c r="C109" s="21">
        <v>300</v>
      </c>
      <c r="D109" s="19">
        <v>15.2</v>
      </c>
      <c r="E109" s="18">
        <v>15.2</v>
      </c>
      <c r="F109" s="17">
        <f t="shared" si="21"/>
        <v>4560</v>
      </c>
      <c r="G109" s="17">
        <v>622.32000000000005</v>
      </c>
      <c r="H109" s="17">
        <f t="shared" si="23"/>
        <v>1500</v>
      </c>
      <c r="I109" s="17">
        <f t="shared" si="22"/>
        <v>6682.32</v>
      </c>
      <c r="J109" s="23" t="s">
        <v>196</v>
      </c>
      <c r="K109" s="23" t="s">
        <v>195</v>
      </c>
    </row>
    <row r="110" spans="1:11" ht="17.25" x14ac:dyDescent="0.25">
      <c r="A110" s="19">
        <f t="shared" si="20"/>
        <v>101</v>
      </c>
      <c r="B110" s="20" t="s">
        <v>120</v>
      </c>
      <c r="C110" s="21">
        <v>300</v>
      </c>
      <c r="D110" s="18">
        <v>15.2</v>
      </c>
      <c r="E110" s="18">
        <v>15.2</v>
      </c>
      <c r="F110" s="17">
        <f t="shared" si="21"/>
        <v>4560</v>
      </c>
      <c r="G110" s="17">
        <v>622.32000000000005</v>
      </c>
      <c r="H110" s="17">
        <f t="shared" si="23"/>
        <v>1500</v>
      </c>
      <c r="I110" s="17">
        <f t="shared" si="22"/>
        <v>6682.32</v>
      </c>
      <c r="J110" s="23" t="s">
        <v>196</v>
      </c>
      <c r="K110" s="23" t="s">
        <v>195</v>
      </c>
    </row>
    <row r="111" spans="1:11" ht="17.25" x14ac:dyDescent="0.25">
      <c r="A111" s="19">
        <f t="shared" si="20"/>
        <v>102</v>
      </c>
      <c r="B111" s="20" t="s">
        <v>121</v>
      </c>
      <c r="C111" s="21">
        <v>280</v>
      </c>
      <c r="D111" s="18">
        <v>15.2</v>
      </c>
      <c r="E111" s="18">
        <v>15.2</v>
      </c>
      <c r="F111" s="17">
        <f t="shared" si="21"/>
        <v>4256</v>
      </c>
      <c r="G111" s="17">
        <v>1244.6400000000001</v>
      </c>
      <c r="H111" s="17">
        <f t="shared" si="23"/>
        <v>1400</v>
      </c>
      <c r="I111" s="17">
        <f t="shared" si="22"/>
        <v>6900.64</v>
      </c>
      <c r="J111" s="23" t="s">
        <v>196</v>
      </c>
      <c r="K111" s="23" t="s">
        <v>195</v>
      </c>
    </row>
    <row r="112" spans="1:11" ht="17.25" x14ac:dyDescent="0.25">
      <c r="A112" s="19">
        <f t="shared" si="20"/>
        <v>103</v>
      </c>
      <c r="B112" s="20" t="s">
        <v>122</v>
      </c>
      <c r="C112" s="21">
        <v>280</v>
      </c>
      <c r="D112" s="18">
        <v>15.2</v>
      </c>
      <c r="E112" s="18">
        <v>15.2</v>
      </c>
      <c r="F112" s="17">
        <f t="shared" si="21"/>
        <v>4256</v>
      </c>
      <c r="G112" s="17">
        <v>1037.2</v>
      </c>
      <c r="H112" s="17">
        <f t="shared" si="23"/>
        <v>1400</v>
      </c>
      <c r="I112" s="17">
        <f t="shared" si="22"/>
        <v>6693.2</v>
      </c>
      <c r="J112" s="23" t="s">
        <v>197</v>
      </c>
      <c r="K112" s="23" t="s">
        <v>195</v>
      </c>
    </row>
    <row r="113" spans="1:11" ht="17.25" x14ac:dyDescent="0.25">
      <c r="A113" s="19">
        <f t="shared" si="20"/>
        <v>104</v>
      </c>
      <c r="B113" s="20" t="s">
        <v>123</v>
      </c>
      <c r="C113" s="21">
        <f>280</f>
        <v>280</v>
      </c>
      <c r="D113" s="18">
        <v>15.2</v>
      </c>
      <c r="E113" s="18">
        <v>15.2</v>
      </c>
      <c r="F113" s="17">
        <f t="shared" si="21"/>
        <v>4256</v>
      </c>
      <c r="G113" s="17">
        <v>1244.6400000000001</v>
      </c>
      <c r="H113" s="17">
        <f t="shared" si="23"/>
        <v>1400</v>
      </c>
      <c r="I113" s="17">
        <f t="shared" si="22"/>
        <v>6900.64</v>
      </c>
      <c r="J113" s="23" t="s">
        <v>197</v>
      </c>
      <c r="K113" s="23" t="s">
        <v>195</v>
      </c>
    </row>
    <row r="114" spans="1:11" ht="17.25" x14ac:dyDescent="0.25">
      <c r="A114" s="19">
        <f t="shared" si="20"/>
        <v>105</v>
      </c>
      <c r="B114" s="20" t="s">
        <v>124</v>
      </c>
      <c r="C114" s="21">
        <v>280</v>
      </c>
      <c r="D114" s="18">
        <v>15.2</v>
      </c>
      <c r="E114" s="18">
        <v>15.2</v>
      </c>
      <c r="F114" s="17">
        <f t="shared" si="21"/>
        <v>4256</v>
      </c>
      <c r="G114" s="17">
        <v>1244.6400000000001</v>
      </c>
      <c r="H114" s="17">
        <f t="shared" si="23"/>
        <v>1400</v>
      </c>
      <c r="I114" s="17">
        <f t="shared" si="22"/>
        <v>6900.64</v>
      </c>
      <c r="J114" s="23" t="s">
        <v>197</v>
      </c>
      <c r="K114" s="23" t="s">
        <v>195</v>
      </c>
    </row>
    <row r="115" spans="1:11" ht="17.25" x14ac:dyDescent="0.25">
      <c r="A115" s="19">
        <f t="shared" si="20"/>
        <v>106</v>
      </c>
      <c r="B115" s="20" t="s">
        <v>125</v>
      </c>
      <c r="C115" s="21">
        <f>280</f>
        <v>280</v>
      </c>
      <c r="D115" s="18">
        <v>15.2</v>
      </c>
      <c r="E115" s="18">
        <v>15.2</v>
      </c>
      <c r="F115" s="17">
        <f t="shared" si="21"/>
        <v>4256</v>
      </c>
      <c r="G115" s="17">
        <v>622.32000000000005</v>
      </c>
      <c r="H115" s="17">
        <f t="shared" si="23"/>
        <v>1400</v>
      </c>
      <c r="I115" s="17">
        <f t="shared" si="22"/>
        <v>6278.32</v>
      </c>
      <c r="J115" s="23" t="s">
        <v>197</v>
      </c>
      <c r="K115" s="23" t="s">
        <v>195</v>
      </c>
    </row>
    <row r="116" spans="1:11" ht="17.25" x14ac:dyDescent="0.25">
      <c r="A116" s="19">
        <f t="shared" si="20"/>
        <v>107</v>
      </c>
      <c r="B116" s="20" t="s">
        <v>126</v>
      </c>
      <c r="C116" s="21">
        <v>280</v>
      </c>
      <c r="D116" s="19">
        <v>15.2</v>
      </c>
      <c r="E116" s="18">
        <v>15.2</v>
      </c>
      <c r="F116" s="17">
        <f t="shared" si="21"/>
        <v>4256</v>
      </c>
      <c r="G116" s="17">
        <v>622.32000000000005</v>
      </c>
      <c r="H116" s="17">
        <f t="shared" si="23"/>
        <v>1400</v>
      </c>
      <c r="I116" s="17">
        <f t="shared" si="22"/>
        <v>6278.32</v>
      </c>
      <c r="J116" s="23" t="s">
        <v>197</v>
      </c>
      <c r="K116" s="23" t="s">
        <v>195</v>
      </c>
    </row>
    <row r="117" spans="1:11" ht="17.25" x14ac:dyDescent="0.25">
      <c r="A117" s="19">
        <f t="shared" si="20"/>
        <v>108</v>
      </c>
      <c r="B117" s="20" t="s">
        <v>127</v>
      </c>
      <c r="C117" s="21">
        <f>245.93*1.04</f>
        <v>255.7672</v>
      </c>
      <c r="D117" s="18">
        <v>15.2</v>
      </c>
      <c r="E117" s="18">
        <v>15.2</v>
      </c>
      <c r="F117" s="17">
        <f t="shared" si="21"/>
        <v>3887.6614399999999</v>
      </c>
      <c r="G117" s="17">
        <v>829.76</v>
      </c>
      <c r="H117" s="17">
        <f t="shared" si="23"/>
        <v>1278.836</v>
      </c>
      <c r="I117" s="17">
        <f t="shared" si="22"/>
        <v>5996.2574400000003</v>
      </c>
      <c r="J117" s="23" t="s">
        <v>186</v>
      </c>
      <c r="K117" s="23" t="s">
        <v>195</v>
      </c>
    </row>
    <row r="118" spans="1:11" ht="17.25" x14ac:dyDescent="0.25">
      <c r="A118" s="19">
        <f t="shared" si="20"/>
        <v>109</v>
      </c>
      <c r="B118" s="20" t="s">
        <v>128</v>
      </c>
      <c r="C118" s="21">
        <v>280</v>
      </c>
      <c r="D118" s="18">
        <v>15.2</v>
      </c>
      <c r="E118" s="18">
        <v>15.2</v>
      </c>
      <c r="F118" s="17">
        <f t="shared" si="21"/>
        <v>4256</v>
      </c>
      <c r="G118" s="17"/>
      <c r="H118" s="17">
        <f t="shared" si="23"/>
        <v>1400</v>
      </c>
      <c r="I118" s="17">
        <f t="shared" si="22"/>
        <v>5656</v>
      </c>
      <c r="J118" s="23" t="s">
        <v>198</v>
      </c>
      <c r="K118" s="23" t="s">
        <v>195</v>
      </c>
    </row>
    <row r="119" spans="1:11" ht="17.25" x14ac:dyDescent="0.25">
      <c r="A119" s="19">
        <f t="shared" si="20"/>
        <v>110</v>
      </c>
      <c r="B119" s="20" t="s">
        <v>129</v>
      </c>
      <c r="C119" s="21">
        <v>280</v>
      </c>
      <c r="D119" s="18">
        <v>15.2</v>
      </c>
      <c r="E119" s="18">
        <v>15.2</v>
      </c>
      <c r="F119" s="17">
        <f t="shared" si="21"/>
        <v>4256</v>
      </c>
      <c r="G119" s="17">
        <v>1659.52</v>
      </c>
      <c r="H119" s="17">
        <f t="shared" si="23"/>
        <v>1400</v>
      </c>
      <c r="I119" s="17">
        <f t="shared" si="22"/>
        <v>7315.52</v>
      </c>
      <c r="J119" s="23" t="s">
        <v>188</v>
      </c>
      <c r="K119" s="23" t="s">
        <v>195</v>
      </c>
    </row>
    <row r="120" spans="1:11" ht="17.25" x14ac:dyDescent="0.25">
      <c r="A120" s="19">
        <f t="shared" si="20"/>
        <v>111</v>
      </c>
      <c r="B120" s="26" t="s">
        <v>130</v>
      </c>
      <c r="C120" s="21">
        <v>280</v>
      </c>
      <c r="D120" s="18">
        <v>15.2</v>
      </c>
      <c r="E120" s="18">
        <v>15.2</v>
      </c>
      <c r="F120" s="17">
        <f t="shared" si="21"/>
        <v>4256</v>
      </c>
      <c r="G120" s="17">
        <v>1244.6400000000001</v>
      </c>
      <c r="H120" s="17">
        <f t="shared" si="23"/>
        <v>1400</v>
      </c>
      <c r="I120" s="17">
        <f t="shared" si="22"/>
        <v>6900.64</v>
      </c>
      <c r="J120" s="23" t="s">
        <v>188</v>
      </c>
      <c r="K120" s="23" t="s">
        <v>195</v>
      </c>
    </row>
    <row r="121" spans="1:11" ht="17.25" x14ac:dyDescent="0.25">
      <c r="A121" s="19">
        <f t="shared" si="20"/>
        <v>112</v>
      </c>
      <c r="B121" s="20" t="s">
        <v>131</v>
      </c>
      <c r="C121" s="21">
        <v>280</v>
      </c>
      <c r="D121" s="18">
        <v>15.2</v>
      </c>
      <c r="E121" s="18">
        <v>15.2</v>
      </c>
      <c r="F121" s="17">
        <f t="shared" si="21"/>
        <v>4256</v>
      </c>
      <c r="G121" s="17">
        <v>829.76</v>
      </c>
      <c r="H121" s="17">
        <f t="shared" si="23"/>
        <v>1400</v>
      </c>
      <c r="I121" s="17">
        <f t="shared" si="22"/>
        <v>6485.76</v>
      </c>
      <c r="J121" s="23" t="s">
        <v>190</v>
      </c>
      <c r="K121" s="23" t="s">
        <v>195</v>
      </c>
    </row>
    <row r="122" spans="1:11" ht="17.25" x14ac:dyDescent="0.25">
      <c r="A122" s="19">
        <f t="shared" si="20"/>
        <v>113</v>
      </c>
      <c r="B122" s="20" t="s">
        <v>132</v>
      </c>
      <c r="C122" s="21">
        <v>280</v>
      </c>
      <c r="D122" s="18">
        <v>15.2</v>
      </c>
      <c r="E122" s="18">
        <v>15.2</v>
      </c>
      <c r="F122" s="17">
        <f t="shared" si="21"/>
        <v>4256</v>
      </c>
      <c r="G122" s="17">
        <v>1244.6400000000001</v>
      </c>
      <c r="H122" s="17">
        <f t="shared" si="23"/>
        <v>1400</v>
      </c>
      <c r="I122" s="17">
        <f t="shared" si="22"/>
        <v>6900.64</v>
      </c>
      <c r="J122" s="23" t="s">
        <v>190</v>
      </c>
      <c r="K122" s="23" t="s">
        <v>195</v>
      </c>
    </row>
    <row r="123" spans="1:11" ht="17.25" x14ac:dyDescent="0.25">
      <c r="A123" s="19">
        <f t="shared" si="20"/>
        <v>114</v>
      </c>
      <c r="B123" s="20" t="s">
        <v>133</v>
      </c>
      <c r="C123" s="21">
        <f>252*1.04</f>
        <v>262.08</v>
      </c>
      <c r="D123" s="18">
        <v>15.2</v>
      </c>
      <c r="E123" s="18">
        <v>15.2</v>
      </c>
      <c r="F123" s="17">
        <f t="shared" si="21"/>
        <v>3983.6159999999995</v>
      </c>
      <c r="G123" s="17"/>
      <c r="H123" s="17">
        <f t="shared" si="23"/>
        <v>1310.3999999999999</v>
      </c>
      <c r="I123" s="17">
        <f t="shared" si="22"/>
        <v>5294.0159999999996</v>
      </c>
      <c r="J123" s="23" t="s">
        <v>199</v>
      </c>
      <c r="K123" s="23" t="s">
        <v>195</v>
      </c>
    </row>
    <row r="124" spans="1:11" ht="31.5" x14ac:dyDescent="0.25">
      <c r="A124" s="19">
        <f>A123+1</f>
        <v>115</v>
      </c>
      <c r="B124" s="20" t="s">
        <v>134</v>
      </c>
      <c r="C124" s="21">
        <v>410</v>
      </c>
      <c r="D124" s="18">
        <v>15.2</v>
      </c>
      <c r="E124" s="18">
        <v>15.2</v>
      </c>
      <c r="F124" s="17">
        <f t="shared" ref="F124:F134" si="24">C124*E124</f>
        <v>6232</v>
      </c>
      <c r="G124" s="17">
        <v>829.76</v>
      </c>
      <c r="H124" s="17"/>
      <c r="I124" s="17">
        <f t="shared" ref="I124:I134" si="25">SUM(F124+G124+H124)</f>
        <v>7061.76</v>
      </c>
      <c r="J124" s="23" t="s">
        <v>174</v>
      </c>
      <c r="K124" s="37" t="s">
        <v>200</v>
      </c>
    </row>
    <row r="125" spans="1:11" ht="31.5" x14ac:dyDescent="0.25">
      <c r="A125" s="19">
        <f t="shared" si="20"/>
        <v>116</v>
      </c>
      <c r="B125" s="20" t="s">
        <v>135</v>
      </c>
      <c r="C125" s="21">
        <f>317.58*1.04</f>
        <v>330.28320000000002</v>
      </c>
      <c r="D125" s="18">
        <v>15.2</v>
      </c>
      <c r="E125" s="18">
        <v>15.2</v>
      </c>
      <c r="F125" s="17">
        <f t="shared" si="24"/>
        <v>5020.3046400000003</v>
      </c>
      <c r="G125" s="17">
        <v>1037.2</v>
      </c>
      <c r="H125" s="17">
        <f t="shared" ref="H125:H134" si="26">C125*5</f>
        <v>1651.4160000000002</v>
      </c>
      <c r="I125" s="17">
        <f t="shared" si="25"/>
        <v>7708.9206400000003</v>
      </c>
      <c r="J125" s="23" t="s">
        <v>172</v>
      </c>
      <c r="K125" s="37" t="s">
        <v>200</v>
      </c>
    </row>
    <row r="126" spans="1:11" ht="31.5" x14ac:dyDescent="0.25">
      <c r="A126" s="19">
        <f t="shared" si="20"/>
        <v>117</v>
      </c>
      <c r="B126" s="26" t="s">
        <v>136</v>
      </c>
      <c r="C126" s="21">
        <f>251.87*1.04</f>
        <v>261.94479999999999</v>
      </c>
      <c r="D126" s="18">
        <v>15.2</v>
      </c>
      <c r="E126" s="18">
        <v>15.2</v>
      </c>
      <c r="F126" s="17">
        <f t="shared" si="24"/>
        <v>3981.5609599999998</v>
      </c>
      <c r="G126" s="17"/>
      <c r="H126" s="17">
        <f t="shared" si="26"/>
        <v>1309.7239999999999</v>
      </c>
      <c r="I126" s="17">
        <f t="shared" si="25"/>
        <v>5291.28496</v>
      </c>
      <c r="J126" s="23" t="s">
        <v>201</v>
      </c>
      <c r="K126" s="37" t="s">
        <v>200</v>
      </c>
    </row>
    <row r="127" spans="1:11" ht="31.5" x14ac:dyDescent="0.25">
      <c r="A127" s="19">
        <f t="shared" si="20"/>
        <v>118</v>
      </c>
      <c r="B127" s="20" t="s">
        <v>137</v>
      </c>
      <c r="C127" s="21">
        <f>335.13*1.04</f>
        <v>348.53520000000003</v>
      </c>
      <c r="D127" s="18">
        <v>15.2</v>
      </c>
      <c r="E127" s="18">
        <v>15.2</v>
      </c>
      <c r="F127" s="17">
        <f t="shared" si="24"/>
        <v>5297.7350400000005</v>
      </c>
      <c r="G127" s="17">
        <v>1244.6400000000001</v>
      </c>
      <c r="H127" s="17">
        <f t="shared" si="26"/>
        <v>1742.6760000000002</v>
      </c>
      <c r="I127" s="17">
        <f t="shared" si="25"/>
        <v>8285.0510400000003</v>
      </c>
      <c r="J127" s="23" t="s">
        <v>201</v>
      </c>
      <c r="K127" s="37" t="s">
        <v>200</v>
      </c>
    </row>
    <row r="128" spans="1:11" ht="31.5" x14ac:dyDescent="0.25">
      <c r="A128" s="19">
        <f t="shared" si="20"/>
        <v>119</v>
      </c>
      <c r="B128" s="20" t="s">
        <v>138</v>
      </c>
      <c r="C128" s="21">
        <f>335.13*1.04</f>
        <v>348.53520000000003</v>
      </c>
      <c r="D128" s="18">
        <v>15.2</v>
      </c>
      <c r="E128" s="18">
        <v>15.2</v>
      </c>
      <c r="F128" s="17">
        <f t="shared" si="24"/>
        <v>5297.7350400000005</v>
      </c>
      <c r="G128" s="17">
        <v>829.76</v>
      </c>
      <c r="H128" s="17">
        <f t="shared" si="26"/>
        <v>1742.6760000000002</v>
      </c>
      <c r="I128" s="17">
        <f t="shared" si="25"/>
        <v>7870.1710400000011</v>
      </c>
      <c r="J128" s="23" t="s">
        <v>201</v>
      </c>
      <c r="K128" s="37" t="s">
        <v>200</v>
      </c>
    </row>
    <row r="129" spans="1:11" ht="31.5" x14ac:dyDescent="0.25">
      <c r="A129" s="19">
        <f t="shared" si="20"/>
        <v>120</v>
      </c>
      <c r="B129" s="26" t="s">
        <v>139</v>
      </c>
      <c r="C129" s="21">
        <f>335.13*1.04</f>
        <v>348.53520000000003</v>
      </c>
      <c r="D129" s="31">
        <v>15.2</v>
      </c>
      <c r="E129" s="18">
        <v>15.2</v>
      </c>
      <c r="F129" s="17">
        <f t="shared" si="24"/>
        <v>5297.7350400000005</v>
      </c>
      <c r="G129" s="17">
        <v>622.32000000000005</v>
      </c>
      <c r="H129" s="17">
        <f t="shared" si="26"/>
        <v>1742.6760000000002</v>
      </c>
      <c r="I129" s="17">
        <f t="shared" si="25"/>
        <v>7662.7310400000006</v>
      </c>
      <c r="J129" s="23" t="s">
        <v>202</v>
      </c>
      <c r="K129" s="37" t="s">
        <v>200</v>
      </c>
    </row>
    <row r="130" spans="1:11" ht="31.5" x14ac:dyDescent="0.25">
      <c r="A130" s="19">
        <f t="shared" si="20"/>
        <v>121</v>
      </c>
      <c r="B130" s="26" t="s">
        <v>140</v>
      </c>
      <c r="C130" s="21">
        <f>301.93*1.04</f>
        <v>314.00720000000001</v>
      </c>
      <c r="D130" s="31">
        <v>15.2</v>
      </c>
      <c r="E130" s="18">
        <v>15.2</v>
      </c>
      <c r="F130" s="17">
        <f t="shared" si="24"/>
        <v>4772.9094400000004</v>
      </c>
      <c r="G130" s="17"/>
      <c r="H130" s="17">
        <f t="shared" si="26"/>
        <v>1570.0360000000001</v>
      </c>
      <c r="I130" s="17">
        <f t="shared" si="25"/>
        <v>6342.9454400000004</v>
      </c>
      <c r="J130" s="23" t="s">
        <v>201</v>
      </c>
      <c r="K130" s="37" t="s">
        <v>200</v>
      </c>
    </row>
    <row r="131" spans="1:11" ht="31.5" x14ac:dyDescent="0.25">
      <c r="A131" s="19">
        <f t="shared" si="20"/>
        <v>122</v>
      </c>
      <c r="B131" s="20" t="s">
        <v>141</v>
      </c>
      <c r="C131" s="21">
        <f>261.98*1.04</f>
        <v>272.45920000000001</v>
      </c>
      <c r="D131" s="18">
        <v>15.2</v>
      </c>
      <c r="E131" s="18">
        <v>15.2</v>
      </c>
      <c r="F131" s="17">
        <f t="shared" si="24"/>
        <v>4141.3798399999996</v>
      </c>
      <c r="G131" s="17">
        <v>1244.6400000000001</v>
      </c>
      <c r="H131" s="17">
        <f t="shared" si="26"/>
        <v>1362.296</v>
      </c>
      <c r="I131" s="17">
        <f t="shared" si="25"/>
        <v>6748.3158400000002</v>
      </c>
      <c r="J131" s="23" t="s">
        <v>190</v>
      </c>
      <c r="K131" s="37" t="s">
        <v>200</v>
      </c>
    </row>
    <row r="132" spans="1:11" ht="31.5" x14ac:dyDescent="0.25">
      <c r="A132" s="19">
        <f t="shared" si="20"/>
        <v>123</v>
      </c>
      <c r="B132" s="26" t="s">
        <v>142</v>
      </c>
      <c r="C132" s="21">
        <f>261.98*1.04</f>
        <v>272.45920000000001</v>
      </c>
      <c r="D132" s="18">
        <v>15.2</v>
      </c>
      <c r="E132" s="18">
        <v>15.2</v>
      </c>
      <c r="F132" s="17">
        <f t="shared" si="24"/>
        <v>4141.3798399999996</v>
      </c>
      <c r="G132" s="30">
        <v>829.76</v>
      </c>
      <c r="H132" s="17">
        <f t="shared" si="26"/>
        <v>1362.296</v>
      </c>
      <c r="I132" s="17">
        <f t="shared" si="25"/>
        <v>6333.4358400000001</v>
      </c>
      <c r="J132" s="23" t="s">
        <v>190</v>
      </c>
      <c r="K132" s="37" t="s">
        <v>200</v>
      </c>
    </row>
    <row r="133" spans="1:11" ht="31.5" x14ac:dyDescent="0.25">
      <c r="A133" s="19">
        <f t="shared" si="20"/>
        <v>124</v>
      </c>
      <c r="B133" s="26" t="s">
        <v>143</v>
      </c>
      <c r="C133" s="21">
        <v>237.12</v>
      </c>
      <c r="D133" s="18">
        <v>15.2</v>
      </c>
      <c r="E133" s="18">
        <v>15.2</v>
      </c>
      <c r="F133" s="17">
        <f t="shared" si="24"/>
        <v>3604.2239999999997</v>
      </c>
      <c r="G133" s="30"/>
      <c r="H133" s="17">
        <f t="shared" si="26"/>
        <v>1185.5999999999999</v>
      </c>
      <c r="I133" s="17">
        <f t="shared" si="25"/>
        <v>4789.8239999999996</v>
      </c>
      <c r="J133" s="23" t="s">
        <v>203</v>
      </c>
      <c r="K133" s="37" t="s">
        <v>200</v>
      </c>
    </row>
    <row r="134" spans="1:11" ht="31.5" x14ac:dyDescent="0.25">
      <c r="A134" s="19">
        <f t="shared" si="20"/>
        <v>125</v>
      </c>
      <c r="B134" s="26" t="s">
        <v>144</v>
      </c>
      <c r="C134" s="21">
        <v>314.08</v>
      </c>
      <c r="D134" s="18">
        <v>15.2</v>
      </c>
      <c r="E134" s="18">
        <v>15.2</v>
      </c>
      <c r="F134" s="17">
        <f t="shared" si="24"/>
        <v>4774.0159999999996</v>
      </c>
      <c r="G134" s="30"/>
      <c r="H134" s="17">
        <f t="shared" si="26"/>
        <v>1570.3999999999999</v>
      </c>
      <c r="I134" s="17">
        <f t="shared" si="25"/>
        <v>6344.4159999999993</v>
      </c>
      <c r="J134" s="23" t="s">
        <v>204</v>
      </c>
      <c r="K134" s="37" t="s">
        <v>200</v>
      </c>
    </row>
    <row r="135" spans="1:11" ht="17.25" x14ac:dyDescent="0.25">
      <c r="A135" s="19">
        <f>A134+1</f>
        <v>126</v>
      </c>
      <c r="B135" s="27" t="s">
        <v>146</v>
      </c>
      <c r="C135" s="21">
        <f>400*1.04</f>
        <v>416</v>
      </c>
      <c r="D135" s="19">
        <v>15.2</v>
      </c>
      <c r="E135" s="18">
        <v>15.2</v>
      </c>
      <c r="F135" s="17">
        <f>C135*E135</f>
        <v>6323.2</v>
      </c>
      <c r="G135" s="17"/>
      <c r="H135" s="17"/>
      <c r="I135" s="17">
        <f>SUM(F135+G135+H135)</f>
        <v>6323.2</v>
      </c>
      <c r="J135" s="23" t="s">
        <v>175</v>
      </c>
      <c r="K135" s="23" t="s">
        <v>145</v>
      </c>
    </row>
    <row r="136" spans="1:11" ht="17.25" x14ac:dyDescent="0.25">
      <c r="A136" s="19">
        <f>A135+1</f>
        <v>127</v>
      </c>
      <c r="B136" s="20" t="s">
        <v>147</v>
      </c>
      <c r="C136" s="21">
        <v>410</v>
      </c>
      <c r="D136" s="18">
        <v>15.2</v>
      </c>
      <c r="E136" s="18">
        <v>15.2</v>
      </c>
      <c r="F136" s="17">
        <f>C136*E136</f>
        <v>6232</v>
      </c>
      <c r="G136" s="17"/>
      <c r="H136" s="17"/>
      <c r="I136" s="17">
        <f>SUM(F136+G136+H136)</f>
        <v>6232</v>
      </c>
      <c r="J136" s="23" t="s">
        <v>174</v>
      </c>
      <c r="K136" s="37" t="s">
        <v>205</v>
      </c>
    </row>
    <row r="137" spans="1:11" ht="17.25" x14ac:dyDescent="0.25">
      <c r="A137" s="19">
        <f>A136+1</f>
        <v>128</v>
      </c>
      <c r="B137" s="20" t="s">
        <v>148</v>
      </c>
      <c r="C137" s="21">
        <f>400*1.04</f>
        <v>416</v>
      </c>
      <c r="D137" s="18">
        <v>15.2</v>
      </c>
      <c r="E137" s="18">
        <v>15.2</v>
      </c>
      <c r="F137" s="17">
        <f>C137*E137</f>
        <v>6323.2</v>
      </c>
      <c r="G137" s="17">
        <v>1244.6400000000001</v>
      </c>
      <c r="H137" s="17">
        <f>C137*5</f>
        <v>2080</v>
      </c>
      <c r="I137" s="17">
        <f>SUM(F137+G137+H137)</f>
        <v>9647.84</v>
      </c>
      <c r="J137" s="38" t="s">
        <v>172</v>
      </c>
      <c r="K137" s="37" t="s">
        <v>25</v>
      </c>
    </row>
    <row r="138" spans="1:11" ht="31.5" x14ac:dyDescent="0.25">
      <c r="A138" s="19">
        <f>A137+1</f>
        <v>129</v>
      </c>
      <c r="B138" s="20" t="s">
        <v>149</v>
      </c>
      <c r="C138" s="21">
        <f>400.07*1.04</f>
        <v>416.07280000000003</v>
      </c>
      <c r="D138" s="18">
        <v>15.2</v>
      </c>
      <c r="E138" s="18">
        <v>15.2</v>
      </c>
      <c r="F138" s="17">
        <f>C138*E138</f>
        <v>6324.30656</v>
      </c>
      <c r="G138" s="29">
        <v>1037.2</v>
      </c>
      <c r="H138" s="17">
        <f>C138*5</f>
        <v>2080.364</v>
      </c>
      <c r="I138" s="17">
        <f>SUM(F138+G138+H138)</f>
        <v>9441.8705599999994</v>
      </c>
      <c r="J138" s="23" t="s">
        <v>175</v>
      </c>
      <c r="K138" s="37" t="s">
        <v>206</v>
      </c>
    </row>
    <row r="139" spans="1:11" ht="17.25" x14ac:dyDescent="0.25">
      <c r="A139" s="19">
        <f>A138+1</f>
        <v>130</v>
      </c>
      <c r="B139" s="20" t="s">
        <v>151</v>
      </c>
      <c r="C139" s="21">
        <f>383.88*1.04</f>
        <v>399.23520000000002</v>
      </c>
      <c r="D139" s="18">
        <v>15.2</v>
      </c>
      <c r="E139" s="18">
        <v>15.2</v>
      </c>
      <c r="F139" s="17">
        <f>C139*E139</f>
        <v>6068.3750399999999</v>
      </c>
      <c r="G139" s="17">
        <v>1037.2</v>
      </c>
      <c r="H139" s="17">
        <f>C139*5</f>
        <v>1996.1760000000002</v>
      </c>
      <c r="I139" s="17">
        <f>SUM(F139+G139+H139)</f>
        <v>9101.7510399999992</v>
      </c>
      <c r="J139" s="23" t="s">
        <v>172</v>
      </c>
      <c r="K139" s="23" t="s">
        <v>150</v>
      </c>
    </row>
    <row r="140" spans="1:11" ht="17.25" x14ac:dyDescent="0.25">
      <c r="A140" s="19">
        <f>A139+1</f>
        <v>131</v>
      </c>
      <c r="B140" s="20" t="s">
        <v>152</v>
      </c>
      <c r="C140" s="21">
        <f>263.16*1.04</f>
        <v>273.68640000000005</v>
      </c>
      <c r="D140" s="18">
        <v>15.2</v>
      </c>
      <c r="E140" s="18">
        <v>15.2</v>
      </c>
      <c r="F140" s="17">
        <f>C140*E140</f>
        <v>4160.0332800000006</v>
      </c>
      <c r="G140" s="17">
        <v>622.32000000000005</v>
      </c>
      <c r="H140" s="17">
        <f>C140*5</f>
        <v>1368.4320000000002</v>
      </c>
      <c r="I140" s="17">
        <f>SUM(F140+G140+H140)</f>
        <v>6150.7852800000001</v>
      </c>
      <c r="J140" s="23" t="s">
        <v>193</v>
      </c>
      <c r="K140" s="23" t="s">
        <v>195</v>
      </c>
    </row>
    <row r="141" spans="1:11" ht="17.25" x14ac:dyDescent="0.25">
      <c r="A141" s="19">
        <f>A140+1</f>
        <v>132</v>
      </c>
      <c r="B141" s="26" t="s">
        <v>153</v>
      </c>
      <c r="C141" s="21">
        <v>207.44</v>
      </c>
      <c r="D141" s="18">
        <v>15.2</v>
      </c>
      <c r="E141" s="18">
        <v>15.2</v>
      </c>
      <c r="F141" s="17">
        <f>C141*E141</f>
        <v>3153.0879999999997</v>
      </c>
      <c r="G141" s="17">
        <v>622.32000000000005</v>
      </c>
      <c r="H141" s="17">
        <f>C141*5</f>
        <v>1037.2</v>
      </c>
      <c r="I141" s="17">
        <f>SUM(F141+G141+H141)</f>
        <v>4812.6080000000002</v>
      </c>
      <c r="J141" s="23" t="s">
        <v>190</v>
      </c>
      <c r="K141" s="23" t="s">
        <v>150</v>
      </c>
    </row>
    <row r="142" spans="1:11" ht="17.25" x14ac:dyDescent="0.25">
      <c r="A142" s="19">
        <f>A141+1</f>
        <v>133</v>
      </c>
      <c r="B142" s="26" t="s">
        <v>155</v>
      </c>
      <c r="C142" s="21">
        <v>388</v>
      </c>
      <c r="D142" s="18">
        <v>15.2</v>
      </c>
      <c r="E142" s="18">
        <v>15.2</v>
      </c>
      <c r="F142" s="17">
        <f>C142*E142</f>
        <v>5897.5999999999995</v>
      </c>
      <c r="G142" s="17"/>
      <c r="H142" s="17"/>
      <c r="I142" s="17">
        <f>SUM(F142+G142+H142)</f>
        <v>5897.5999999999995</v>
      </c>
      <c r="J142" s="23" t="s">
        <v>154</v>
      </c>
      <c r="K142" s="23" t="s">
        <v>211</v>
      </c>
    </row>
    <row r="143" spans="1:11" ht="17.25" x14ac:dyDescent="0.25">
      <c r="A143" s="19">
        <f>A142+1</f>
        <v>134</v>
      </c>
      <c r="B143" s="26" t="s">
        <v>157</v>
      </c>
      <c r="C143" s="21">
        <v>388</v>
      </c>
      <c r="D143" s="18">
        <v>15.2</v>
      </c>
      <c r="E143" s="18">
        <v>15.2</v>
      </c>
      <c r="F143" s="17">
        <f>C143*E143</f>
        <v>5897.5999999999995</v>
      </c>
      <c r="G143" s="17"/>
      <c r="H143" s="17"/>
      <c r="I143" s="17">
        <f>SUM(F143+G143+H143)</f>
        <v>5897.5999999999995</v>
      </c>
      <c r="J143" s="23" t="s">
        <v>156</v>
      </c>
      <c r="K143" s="23" t="s">
        <v>9</v>
      </c>
    </row>
    <row r="144" spans="1:11" ht="17.25" x14ac:dyDescent="0.3">
      <c r="A144" s="32">
        <f>A143+1</f>
        <v>135</v>
      </c>
      <c r="B144" s="1" t="s">
        <v>159</v>
      </c>
      <c r="C144" s="21">
        <v>410</v>
      </c>
      <c r="D144" s="18">
        <v>15.2</v>
      </c>
      <c r="E144" s="18">
        <v>15.2</v>
      </c>
      <c r="F144" s="17">
        <f>C144*E144</f>
        <v>6232</v>
      </c>
      <c r="G144" s="17"/>
      <c r="H144" s="17"/>
      <c r="I144" s="17">
        <f>SUM(F144+G144+H144)</f>
        <v>6232</v>
      </c>
      <c r="J144" s="23" t="s">
        <v>158</v>
      </c>
      <c r="K144" s="23" t="s">
        <v>207</v>
      </c>
    </row>
    <row r="145" spans="1:9" ht="17.25" x14ac:dyDescent="0.25">
      <c r="A145" s="16"/>
      <c r="B145" s="33"/>
      <c r="I145" s="33"/>
    </row>
    <row r="146" spans="1:9" ht="17.25" x14ac:dyDescent="0.25">
      <c r="A146" s="16"/>
      <c r="B146" s="34"/>
      <c r="I146" s="33"/>
    </row>
    <row r="147" spans="1:9" ht="17.25" x14ac:dyDescent="0.25">
      <c r="A147" s="16"/>
      <c r="I147" s="33"/>
    </row>
    <row r="148" spans="1:9" ht="17.25" x14ac:dyDescent="0.25">
      <c r="A148" s="19"/>
      <c r="I148" s="33"/>
    </row>
    <row r="149" spans="1:9" ht="17.25" x14ac:dyDescent="0.25">
      <c r="A149" s="27"/>
      <c r="I149" s="33"/>
    </row>
    <row r="150" spans="1:9" ht="17.25" x14ac:dyDescent="0.25">
      <c r="A150" s="27"/>
      <c r="I150" s="33"/>
    </row>
    <row r="151" spans="1:9" ht="17.25" x14ac:dyDescent="0.25">
      <c r="A151" s="27"/>
    </row>
    <row r="152" spans="1:9" ht="17.25" x14ac:dyDescent="0.3">
      <c r="A152" s="24" t="s">
        <v>0</v>
      </c>
    </row>
    <row r="154" spans="1:9" x14ac:dyDescent="0.25">
      <c r="F154" s="1" t="s">
        <v>0</v>
      </c>
    </row>
    <row r="170" spans="2:2" x14ac:dyDescent="0.25">
      <c r="B170" s="2" t="s">
        <v>0</v>
      </c>
    </row>
  </sheetData>
  <mergeCells count="14">
    <mergeCell ref="A7:A9"/>
    <mergeCell ref="B7:B9"/>
    <mergeCell ref="C7:C9"/>
    <mergeCell ref="D7:D9"/>
    <mergeCell ref="E7:E9"/>
    <mergeCell ref="J7:J9"/>
    <mergeCell ref="K7:K9"/>
    <mergeCell ref="C3:F3"/>
    <mergeCell ref="E4:F4"/>
    <mergeCell ref="C6:F6"/>
    <mergeCell ref="F7:F9"/>
    <mergeCell ref="G7:G8"/>
    <mergeCell ref="H7:H8"/>
    <mergeCell ref="I7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2023-12-05T20:56:57Z</dcterms:modified>
</cp:coreProperties>
</file>